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5"/>
  </bookViews>
  <sheets>
    <sheet name="3S2" sheetId="1" r:id="rId1"/>
    <sheet name="3.1M1" sheetId="2" r:id="rId2"/>
    <sheet name="3.1M2" sheetId="3" r:id="rId3"/>
    <sheet name="3.2M1" sheetId="4" r:id="rId4"/>
    <sheet name="3.2M2" sheetId="5" r:id="rId5"/>
    <sheet name="3.2M345" sheetId="6" r:id="rId6"/>
    <sheet name="3.3M123" sheetId="7" r:id="rId7"/>
    <sheet name="Sheet6" sheetId="8" r:id="rId8"/>
    <sheet name="Sheet5" sheetId="9" r:id="rId9"/>
    <sheet name="Sheet4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<sst xmlns="http://schemas.openxmlformats.org/spreadsheetml/2006/main" count="154" uniqueCount="52">
  <si>
    <t>Power</t>
  </si>
  <si>
    <t>Interval</t>
  </si>
  <si>
    <t>Xi</t>
  </si>
  <si>
    <t>P(Xi)</t>
  </si>
  <si>
    <t>Win</t>
  </si>
  <si>
    <t>Bid $1B</t>
  </si>
  <si>
    <t>Lose</t>
  </si>
  <si>
    <t>Bid $800M</t>
  </si>
  <si>
    <t>Bid $600M</t>
  </si>
  <si>
    <t>Bid $400M</t>
  </si>
  <si>
    <t>2nd Bid=.956</t>
  </si>
  <si>
    <t>2nd Bid=.855</t>
  </si>
  <si>
    <t>2nd Bid=.721</t>
  </si>
  <si>
    <t>2nd Bid=.500</t>
  </si>
  <si>
    <t>P(400) =</t>
  </si>
  <si>
    <t>P(B|A)</t>
  </si>
  <si>
    <t>P(600) =</t>
  </si>
  <si>
    <r>
      <t xml:space="preserve">Bid </t>
    </r>
    <r>
      <rPr>
        <i/>
        <sz val="11"/>
        <color indexed="8"/>
        <rFont val="CMSY10"/>
        <family val="0"/>
      </rPr>
      <t>+</t>
    </r>
  </si>
  <si>
    <t>P(800) =</t>
  </si>
  <si>
    <t>P(1000) =</t>
  </si>
  <si>
    <t>P(400|.5) =</t>
  </si>
  <si>
    <t>P(400|.5) = ?</t>
  </si>
  <si>
    <t>E()</t>
  </si>
  <si>
    <t>P(0.5)=</t>
  </si>
  <si>
    <t>P(A and B)</t>
  </si>
  <si>
    <t>P(0.721)=</t>
  </si>
  <si>
    <t>P(0.855)=</t>
  </si>
  <si>
    <t>P(0.956)=</t>
  </si>
  <si>
    <t>E(X) =</t>
  </si>
  <si>
    <t>P(A|B)</t>
  </si>
  <si>
    <t>Book:</t>
  </si>
  <si>
    <t>P(B)</t>
  </si>
  <si>
    <t>Reneg</t>
  </si>
  <si>
    <t>2nd .956</t>
  </si>
  <si>
    <t>True 1000</t>
  </si>
  <si>
    <t>Accept</t>
  </si>
  <si>
    <t>True 800</t>
  </si>
  <si>
    <t>True 600</t>
  </si>
  <si>
    <t>2nd .855</t>
  </si>
  <si>
    <t>Bid 1</t>
  </si>
  <si>
    <t>True 400</t>
  </si>
  <si>
    <t>2nd .721</t>
  </si>
  <si>
    <t>2nd .500</t>
  </si>
  <si>
    <t>Bid .8</t>
  </si>
  <si>
    <t>Bid .6</t>
  </si>
  <si>
    <t>Bid .4</t>
  </si>
  <si>
    <t>True=1</t>
  </si>
  <si>
    <t>True=.8</t>
  </si>
  <si>
    <t>Buy</t>
  </si>
  <si>
    <t>True=.6</t>
  </si>
  <si>
    <t>True-.4</t>
  </si>
  <si>
    <t xml:space="preserve">Don't Buy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</si>
</sst>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\ ???/???"/>
  </numFmts>
  <fonts count="5">
    <font>
      <sz val="10"/>
      <name val="Arial"/>
      <family val="0"/>
    </font>
    <font>
      <sz val="8"/>
      <name val="Arial"/>
      <family val="0"/>
    </font>
    <font>
      <i/>
      <sz val="11"/>
      <color indexed="8"/>
      <name val="CMSY10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3" fontId="0" fillId="0" borderId="1" xfId="0" applyNumberFormat="1" applyBorder="1" applyAlignment="1">
      <alignment/>
    </xf>
    <xf numFmtId="13" fontId="0" fillId="0" borderId="2" xfId="0" applyNumberFormat="1" applyBorder="1" applyAlignment="1">
      <alignment/>
    </xf>
    <xf numFmtId="13" fontId="0" fillId="0" borderId="3" xfId="0" applyNumberFormat="1" applyBorder="1" applyAlignment="1">
      <alignment/>
    </xf>
    <xf numFmtId="1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3" fontId="0" fillId="0" borderId="0" xfId="0" applyNumberFormat="1" applyAlignment="1">
      <alignment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152400" cy="152400"/>
    <xdr:sp>
      <xdr:nvSpPr>
        <xdr:cNvPr id="1" name="Oval 39"/>
        <xdr:cNvSpPr>
          <a:spLocks/>
        </xdr:cNvSpPr>
      </xdr:nvSpPr>
      <xdr:spPr>
        <a:xfrm>
          <a:off x="3209925" y="9715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6</xdr:row>
      <xdr:rowOff>76200</xdr:rowOff>
    </xdr:from>
    <xdr:to>
      <xdr:col>6</xdr:col>
      <xdr:colOff>0</xdr:colOff>
      <xdr:row>6</xdr:row>
      <xdr:rowOff>76200</xdr:rowOff>
    </xdr:to>
    <xdr:sp>
      <xdr:nvSpPr>
        <xdr:cNvPr id="2" name="Line 40"/>
        <xdr:cNvSpPr>
          <a:spLocks/>
        </xdr:cNvSpPr>
      </xdr:nvSpPr>
      <xdr:spPr>
        <a:xfrm>
          <a:off x="1990725" y="1047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76200</xdr:rowOff>
    </xdr:from>
    <xdr:to>
      <xdr:col>4</xdr:col>
      <xdr:colOff>0</xdr:colOff>
      <xdr:row>21</xdr:row>
      <xdr:rowOff>76200</xdr:rowOff>
    </xdr:to>
    <xdr:sp>
      <xdr:nvSpPr>
        <xdr:cNvPr id="3" name="Line 41"/>
        <xdr:cNvSpPr>
          <a:spLocks/>
        </xdr:cNvSpPr>
      </xdr:nvSpPr>
      <xdr:spPr>
        <a:xfrm flipV="1">
          <a:off x="1381125" y="1047750"/>
          <a:ext cx="6096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152400" cy="152400"/>
    <xdr:sp>
      <xdr:nvSpPr>
        <xdr:cNvPr id="4" name="Oval 42"/>
        <xdr:cNvSpPr>
          <a:spLocks/>
        </xdr:cNvSpPr>
      </xdr:nvSpPr>
      <xdr:spPr>
        <a:xfrm>
          <a:off x="3209925" y="25908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5" name="Line 43"/>
        <xdr:cNvSpPr>
          <a:spLocks/>
        </xdr:cNvSpPr>
      </xdr:nvSpPr>
      <xdr:spPr>
        <a:xfrm>
          <a:off x="19907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76200</xdr:rowOff>
    </xdr:from>
    <xdr:to>
      <xdr:col>4</xdr:col>
      <xdr:colOff>0</xdr:colOff>
      <xdr:row>21</xdr:row>
      <xdr:rowOff>76200</xdr:rowOff>
    </xdr:to>
    <xdr:sp>
      <xdr:nvSpPr>
        <xdr:cNvPr id="6" name="Line 44"/>
        <xdr:cNvSpPr>
          <a:spLocks/>
        </xdr:cNvSpPr>
      </xdr:nvSpPr>
      <xdr:spPr>
        <a:xfrm flipV="1">
          <a:off x="1381125" y="2667000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152400" cy="152400"/>
    <xdr:sp>
      <xdr:nvSpPr>
        <xdr:cNvPr id="7" name="Oval 45"/>
        <xdr:cNvSpPr>
          <a:spLocks/>
        </xdr:cNvSpPr>
      </xdr:nvSpPr>
      <xdr:spPr>
        <a:xfrm>
          <a:off x="3209925" y="42100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>
      <xdr:nvSpPr>
        <xdr:cNvPr id="8" name="Line 46"/>
        <xdr:cNvSpPr>
          <a:spLocks/>
        </xdr:cNvSpPr>
      </xdr:nvSpPr>
      <xdr:spPr>
        <a:xfrm>
          <a:off x="199072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26</xdr:row>
      <xdr:rowOff>76200</xdr:rowOff>
    </xdr:to>
    <xdr:sp>
      <xdr:nvSpPr>
        <xdr:cNvPr id="9" name="Line 47"/>
        <xdr:cNvSpPr>
          <a:spLocks/>
        </xdr:cNvSpPr>
      </xdr:nvSpPr>
      <xdr:spPr>
        <a:xfrm>
          <a:off x="1381125" y="3476625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29</xdr:row>
      <xdr:rowOff>0</xdr:rowOff>
    </xdr:from>
    <xdr:ext cx="0" cy="152400"/>
    <xdr:sp>
      <xdr:nvSpPr>
        <xdr:cNvPr id="10" name="Line 48"/>
        <xdr:cNvSpPr>
          <a:spLocks/>
        </xdr:cNvSpPr>
      </xdr:nvSpPr>
      <xdr:spPr>
        <a:xfrm>
          <a:off x="5210175" y="4695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29</xdr:row>
      <xdr:rowOff>76200</xdr:rowOff>
    </xdr:from>
    <xdr:to>
      <xdr:col>10</xdr:col>
      <xdr:colOff>0</xdr:colOff>
      <xdr:row>29</xdr:row>
      <xdr:rowOff>76200</xdr:rowOff>
    </xdr:to>
    <xdr:sp>
      <xdr:nvSpPr>
        <xdr:cNvPr id="11" name="Line 49"/>
        <xdr:cNvSpPr>
          <a:spLocks/>
        </xdr:cNvSpPr>
      </xdr:nvSpPr>
      <xdr:spPr>
        <a:xfrm>
          <a:off x="3990975" y="4772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76200</xdr:rowOff>
    </xdr:from>
    <xdr:to>
      <xdr:col>8</xdr:col>
      <xdr:colOff>0</xdr:colOff>
      <xdr:row>29</xdr:row>
      <xdr:rowOff>76200</xdr:rowOff>
    </xdr:to>
    <xdr:sp>
      <xdr:nvSpPr>
        <xdr:cNvPr id="12" name="Line 50"/>
        <xdr:cNvSpPr>
          <a:spLocks/>
        </xdr:cNvSpPr>
      </xdr:nvSpPr>
      <xdr:spPr>
        <a:xfrm>
          <a:off x="3381375" y="428625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4</xdr:row>
      <xdr:rowOff>0</xdr:rowOff>
    </xdr:from>
    <xdr:ext cx="0" cy="152400"/>
    <xdr:sp>
      <xdr:nvSpPr>
        <xdr:cNvPr id="13" name="Line 51"/>
        <xdr:cNvSpPr>
          <a:spLocks/>
        </xdr:cNvSpPr>
      </xdr:nvSpPr>
      <xdr:spPr>
        <a:xfrm>
          <a:off x="5210175" y="647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4</xdr:row>
      <xdr:rowOff>76200</xdr:rowOff>
    </xdr:from>
    <xdr:to>
      <xdr:col>10</xdr:col>
      <xdr:colOff>0</xdr:colOff>
      <xdr:row>4</xdr:row>
      <xdr:rowOff>76200</xdr:rowOff>
    </xdr:to>
    <xdr:sp>
      <xdr:nvSpPr>
        <xdr:cNvPr id="14" name="Line 52"/>
        <xdr:cNvSpPr>
          <a:spLocks/>
        </xdr:cNvSpPr>
      </xdr:nvSpPr>
      <xdr:spPr>
        <a:xfrm>
          <a:off x="3990975" y="72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76200</xdr:rowOff>
    </xdr:from>
    <xdr:to>
      <xdr:col>8</xdr:col>
      <xdr:colOff>0</xdr:colOff>
      <xdr:row>6</xdr:row>
      <xdr:rowOff>76200</xdr:rowOff>
    </xdr:to>
    <xdr:sp>
      <xdr:nvSpPr>
        <xdr:cNvPr id="15" name="Line 53"/>
        <xdr:cNvSpPr>
          <a:spLocks/>
        </xdr:cNvSpPr>
      </xdr:nvSpPr>
      <xdr:spPr>
        <a:xfrm flipV="1">
          <a:off x="3381375" y="7239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9</xdr:row>
      <xdr:rowOff>0</xdr:rowOff>
    </xdr:from>
    <xdr:ext cx="0" cy="152400"/>
    <xdr:sp>
      <xdr:nvSpPr>
        <xdr:cNvPr id="16" name="Line 54"/>
        <xdr:cNvSpPr>
          <a:spLocks/>
        </xdr:cNvSpPr>
      </xdr:nvSpPr>
      <xdr:spPr>
        <a:xfrm>
          <a:off x="5210175" y="1457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9</xdr:row>
      <xdr:rowOff>76200</xdr:rowOff>
    </xdr:from>
    <xdr:to>
      <xdr:col>10</xdr:col>
      <xdr:colOff>0</xdr:colOff>
      <xdr:row>9</xdr:row>
      <xdr:rowOff>76200</xdr:rowOff>
    </xdr:to>
    <xdr:sp>
      <xdr:nvSpPr>
        <xdr:cNvPr id="17" name="Line 55"/>
        <xdr:cNvSpPr>
          <a:spLocks/>
        </xdr:cNvSpPr>
      </xdr:nvSpPr>
      <xdr:spPr>
        <a:xfrm>
          <a:off x="3990975" y="1533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8</xdr:col>
      <xdr:colOff>0</xdr:colOff>
      <xdr:row>9</xdr:row>
      <xdr:rowOff>76200</xdr:rowOff>
    </xdr:to>
    <xdr:sp>
      <xdr:nvSpPr>
        <xdr:cNvPr id="18" name="Line 56"/>
        <xdr:cNvSpPr>
          <a:spLocks/>
        </xdr:cNvSpPr>
      </xdr:nvSpPr>
      <xdr:spPr>
        <a:xfrm>
          <a:off x="3381375" y="104775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14</xdr:row>
      <xdr:rowOff>0</xdr:rowOff>
    </xdr:from>
    <xdr:ext cx="0" cy="152400"/>
    <xdr:sp>
      <xdr:nvSpPr>
        <xdr:cNvPr id="19" name="Line 57"/>
        <xdr:cNvSpPr>
          <a:spLocks/>
        </xdr:cNvSpPr>
      </xdr:nvSpPr>
      <xdr:spPr>
        <a:xfrm>
          <a:off x="5210175" y="2266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14</xdr:row>
      <xdr:rowOff>76200</xdr:rowOff>
    </xdr:from>
    <xdr:to>
      <xdr:col>10</xdr:col>
      <xdr:colOff>0</xdr:colOff>
      <xdr:row>14</xdr:row>
      <xdr:rowOff>76200</xdr:rowOff>
    </xdr:to>
    <xdr:sp>
      <xdr:nvSpPr>
        <xdr:cNvPr id="20" name="Line 58"/>
        <xdr:cNvSpPr>
          <a:spLocks/>
        </xdr:cNvSpPr>
      </xdr:nvSpPr>
      <xdr:spPr>
        <a:xfrm>
          <a:off x="3990975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76200</xdr:rowOff>
    </xdr:from>
    <xdr:to>
      <xdr:col>8</xdr:col>
      <xdr:colOff>0</xdr:colOff>
      <xdr:row>16</xdr:row>
      <xdr:rowOff>76200</xdr:rowOff>
    </xdr:to>
    <xdr:sp>
      <xdr:nvSpPr>
        <xdr:cNvPr id="21" name="Line 59"/>
        <xdr:cNvSpPr>
          <a:spLocks/>
        </xdr:cNvSpPr>
      </xdr:nvSpPr>
      <xdr:spPr>
        <a:xfrm flipV="1">
          <a:off x="3381375" y="23431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19</xdr:row>
      <xdr:rowOff>0</xdr:rowOff>
    </xdr:from>
    <xdr:ext cx="0" cy="152400"/>
    <xdr:sp>
      <xdr:nvSpPr>
        <xdr:cNvPr id="22" name="Line 60"/>
        <xdr:cNvSpPr>
          <a:spLocks/>
        </xdr:cNvSpPr>
      </xdr:nvSpPr>
      <xdr:spPr>
        <a:xfrm>
          <a:off x="5210175" y="3076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19</xdr:row>
      <xdr:rowOff>76200</xdr:rowOff>
    </xdr:from>
    <xdr:to>
      <xdr:col>10</xdr:col>
      <xdr:colOff>0</xdr:colOff>
      <xdr:row>19</xdr:row>
      <xdr:rowOff>76200</xdr:rowOff>
    </xdr:to>
    <xdr:sp>
      <xdr:nvSpPr>
        <xdr:cNvPr id="23" name="Line 61"/>
        <xdr:cNvSpPr>
          <a:spLocks/>
        </xdr:cNvSpPr>
      </xdr:nvSpPr>
      <xdr:spPr>
        <a:xfrm>
          <a:off x="3990975" y="3152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0</xdr:colOff>
      <xdr:row>19</xdr:row>
      <xdr:rowOff>76200</xdr:rowOff>
    </xdr:to>
    <xdr:sp>
      <xdr:nvSpPr>
        <xdr:cNvPr id="24" name="Line 62"/>
        <xdr:cNvSpPr>
          <a:spLocks/>
        </xdr:cNvSpPr>
      </xdr:nvSpPr>
      <xdr:spPr>
        <a:xfrm>
          <a:off x="3381375" y="266700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0" cy="152400"/>
    <xdr:sp>
      <xdr:nvSpPr>
        <xdr:cNvPr id="25" name="Line 63"/>
        <xdr:cNvSpPr>
          <a:spLocks/>
        </xdr:cNvSpPr>
      </xdr:nvSpPr>
      <xdr:spPr>
        <a:xfrm>
          <a:off x="5210175" y="3886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24</xdr:row>
      <xdr:rowOff>76200</xdr:rowOff>
    </xdr:from>
    <xdr:to>
      <xdr:col>10</xdr:col>
      <xdr:colOff>0</xdr:colOff>
      <xdr:row>24</xdr:row>
      <xdr:rowOff>76200</xdr:rowOff>
    </xdr:to>
    <xdr:sp>
      <xdr:nvSpPr>
        <xdr:cNvPr id="26" name="Line 64"/>
        <xdr:cNvSpPr>
          <a:spLocks/>
        </xdr:cNvSpPr>
      </xdr:nvSpPr>
      <xdr:spPr>
        <a:xfrm>
          <a:off x="3990975" y="3962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76200</xdr:rowOff>
    </xdr:from>
    <xdr:to>
      <xdr:col>8</xdr:col>
      <xdr:colOff>0</xdr:colOff>
      <xdr:row>26</xdr:row>
      <xdr:rowOff>76200</xdr:rowOff>
    </xdr:to>
    <xdr:sp>
      <xdr:nvSpPr>
        <xdr:cNvPr id="27" name="Line 65"/>
        <xdr:cNvSpPr>
          <a:spLocks/>
        </xdr:cNvSpPr>
      </xdr:nvSpPr>
      <xdr:spPr>
        <a:xfrm flipV="1">
          <a:off x="3381375" y="39624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36</xdr:row>
      <xdr:rowOff>0</xdr:rowOff>
    </xdr:from>
    <xdr:ext cx="152400" cy="152400"/>
    <xdr:sp>
      <xdr:nvSpPr>
        <xdr:cNvPr id="28" name="Oval 66"/>
        <xdr:cNvSpPr>
          <a:spLocks/>
        </xdr:cNvSpPr>
      </xdr:nvSpPr>
      <xdr:spPr>
        <a:xfrm>
          <a:off x="3209925" y="58293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36</xdr:row>
      <xdr:rowOff>76200</xdr:rowOff>
    </xdr:from>
    <xdr:to>
      <xdr:col>6</xdr:col>
      <xdr:colOff>0</xdr:colOff>
      <xdr:row>36</xdr:row>
      <xdr:rowOff>76200</xdr:rowOff>
    </xdr:to>
    <xdr:sp>
      <xdr:nvSpPr>
        <xdr:cNvPr id="29" name="Line 67"/>
        <xdr:cNvSpPr>
          <a:spLocks/>
        </xdr:cNvSpPr>
      </xdr:nvSpPr>
      <xdr:spPr>
        <a:xfrm>
          <a:off x="1990725" y="590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36</xdr:row>
      <xdr:rowOff>76200</xdr:rowOff>
    </xdr:to>
    <xdr:sp>
      <xdr:nvSpPr>
        <xdr:cNvPr id="30" name="Line 68"/>
        <xdr:cNvSpPr>
          <a:spLocks/>
        </xdr:cNvSpPr>
      </xdr:nvSpPr>
      <xdr:spPr>
        <a:xfrm>
          <a:off x="1381125" y="3476625"/>
          <a:ext cx="6096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39</xdr:row>
      <xdr:rowOff>0</xdr:rowOff>
    </xdr:from>
    <xdr:ext cx="0" cy="152400"/>
    <xdr:sp>
      <xdr:nvSpPr>
        <xdr:cNvPr id="31" name="Line 69"/>
        <xdr:cNvSpPr>
          <a:spLocks/>
        </xdr:cNvSpPr>
      </xdr:nvSpPr>
      <xdr:spPr>
        <a:xfrm>
          <a:off x="5210175" y="6315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39</xdr:row>
      <xdr:rowOff>76200</xdr:rowOff>
    </xdr:from>
    <xdr:to>
      <xdr:col>10</xdr:col>
      <xdr:colOff>0</xdr:colOff>
      <xdr:row>39</xdr:row>
      <xdr:rowOff>76200</xdr:rowOff>
    </xdr:to>
    <xdr:sp>
      <xdr:nvSpPr>
        <xdr:cNvPr id="32" name="Line 70"/>
        <xdr:cNvSpPr>
          <a:spLocks/>
        </xdr:cNvSpPr>
      </xdr:nvSpPr>
      <xdr:spPr>
        <a:xfrm>
          <a:off x="3990975" y="6391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76200</xdr:rowOff>
    </xdr:from>
    <xdr:to>
      <xdr:col>8</xdr:col>
      <xdr:colOff>0</xdr:colOff>
      <xdr:row>39</xdr:row>
      <xdr:rowOff>76200</xdr:rowOff>
    </xdr:to>
    <xdr:sp>
      <xdr:nvSpPr>
        <xdr:cNvPr id="33" name="Line 71"/>
        <xdr:cNvSpPr>
          <a:spLocks/>
        </xdr:cNvSpPr>
      </xdr:nvSpPr>
      <xdr:spPr>
        <a:xfrm>
          <a:off x="3381375" y="590550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34</xdr:row>
      <xdr:rowOff>0</xdr:rowOff>
    </xdr:from>
    <xdr:ext cx="0" cy="152400"/>
    <xdr:sp>
      <xdr:nvSpPr>
        <xdr:cNvPr id="34" name="Line 72"/>
        <xdr:cNvSpPr>
          <a:spLocks/>
        </xdr:cNvSpPr>
      </xdr:nvSpPr>
      <xdr:spPr>
        <a:xfrm>
          <a:off x="5210175" y="5505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34</xdr:row>
      <xdr:rowOff>76200</xdr:rowOff>
    </xdr:from>
    <xdr:to>
      <xdr:col>10</xdr:col>
      <xdr:colOff>0</xdr:colOff>
      <xdr:row>34</xdr:row>
      <xdr:rowOff>76200</xdr:rowOff>
    </xdr:to>
    <xdr:sp>
      <xdr:nvSpPr>
        <xdr:cNvPr id="35" name="Line 73"/>
        <xdr:cNvSpPr>
          <a:spLocks/>
        </xdr:cNvSpPr>
      </xdr:nvSpPr>
      <xdr:spPr>
        <a:xfrm>
          <a:off x="3990975" y="558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76200</xdr:rowOff>
    </xdr:from>
    <xdr:to>
      <xdr:col>8</xdr:col>
      <xdr:colOff>0</xdr:colOff>
      <xdr:row>36</xdr:row>
      <xdr:rowOff>76200</xdr:rowOff>
    </xdr:to>
    <xdr:sp>
      <xdr:nvSpPr>
        <xdr:cNvPr id="36" name="Line 74"/>
        <xdr:cNvSpPr>
          <a:spLocks/>
        </xdr:cNvSpPr>
      </xdr:nvSpPr>
      <xdr:spPr>
        <a:xfrm flipV="1">
          <a:off x="3381375" y="55816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21</xdr:row>
      <xdr:rowOff>0</xdr:rowOff>
    </xdr:from>
    <xdr:ext cx="152400" cy="152400"/>
    <xdr:sp>
      <xdr:nvSpPr>
        <xdr:cNvPr id="37" name="Rectangle 75"/>
        <xdr:cNvSpPr>
          <a:spLocks/>
        </xdr:cNvSpPr>
      </xdr:nvSpPr>
      <xdr:spPr>
        <a:xfrm>
          <a:off x="1219200" y="34004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21</xdr:row>
      <xdr:rowOff>76200</xdr:rowOff>
    </xdr:from>
    <xdr:to>
      <xdr:col>2</xdr:col>
      <xdr:colOff>0</xdr:colOff>
      <xdr:row>21</xdr:row>
      <xdr:rowOff>76200</xdr:rowOff>
    </xdr:to>
    <xdr:sp>
      <xdr:nvSpPr>
        <xdr:cNvPr id="38" name="Line 76"/>
        <xdr:cNvSpPr>
          <a:spLocks/>
        </xdr:cNvSpPr>
      </xdr:nvSpPr>
      <xdr:spPr>
        <a:xfrm>
          <a:off x="609600" y="3476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3209925" y="17811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1990725" y="1857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76200</xdr:rowOff>
    </xdr:from>
    <xdr:to>
      <xdr:col>4</xdr:col>
      <xdr:colOff>0</xdr:colOff>
      <xdr:row>37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381125" y="1857375"/>
          <a:ext cx="60960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3209925" y="50196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90725" y="5095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4</xdr:col>
      <xdr:colOff>0</xdr:colOff>
      <xdr:row>37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1381125" y="509587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51</xdr:row>
      <xdr:rowOff>0</xdr:rowOff>
    </xdr:from>
    <xdr:ext cx="152400" cy="152400"/>
    <xdr:sp>
      <xdr:nvSpPr>
        <xdr:cNvPr id="7" name="Oval 7"/>
        <xdr:cNvSpPr>
          <a:spLocks/>
        </xdr:cNvSpPr>
      </xdr:nvSpPr>
      <xdr:spPr>
        <a:xfrm>
          <a:off x="3209925" y="82581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8" name="Line 8"/>
        <xdr:cNvSpPr>
          <a:spLocks/>
        </xdr:cNvSpPr>
      </xdr:nvSpPr>
      <xdr:spPr>
        <a:xfrm>
          <a:off x="1990725" y="8334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76200</xdr:rowOff>
    </xdr:from>
    <xdr:to>
      <xdr:col>4</xdr:col>
      <xdr:colOff>0</xdr:colOff>
      <xdr:row>51</xdr:row>
      <xdr:rowOff>76200</xdr:rowOff>
    </xdr:to>
    <xdr:sp>
      <xdr:nvSpPr>
        <xdr:cNvPr id="9" name="Line 9"/>
        <xdr:cNvSpPr>
          <a:spLocks/>
        </xdr:cNvSpPr>
      </xdr:nvSpPr>
      <xdr:spPr>
        <a:xfrm>
          <a:off x="1381125" y="6067425"/>
          <a:ext cx="6096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64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3209925" y="10363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64</xdr:row>
      <xdr:rowOff>76200</xdr:rowOff>
    </xdr:from>
    <xdr:to>
      <xdr:col>10</xdr:col>
      <xdr:colOff>0</xdr:colOff>
      <xdr:row>64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362325" y="10439400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76200</xdr:rowOff>
    </xdr:from>
    <xdr:to>
      <xdr:col>6</xdr:col>
      <xdr:colOff>0</xdr:colOff>
      <xdr:row>64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990725" y="10439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76200</xdr:rowOff>
    </xdr:from>
    <xdr:to>
      <xdr:col>4</xdr:col>
      <xdr:colOff>0</xdr:colOff>
      <xdr:row>64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1381125" y="6067425"/>
          <a:ext cx="60960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4</xdr:row>
      <xdr:rowOff>0</xdr:rowOff>
    </xdr:from>
    <xdr:ext cx="0" cy="152400"/>
    <xdr:sp>
      <xdr:nvSpPr>
        <xdr:cNvPr id="14" name="Line 14"/>
        <xdr:cNvSpPr>
          <a:spLocks/>
        </xdr:cNvSpPr>
      </xdr:nvSpPr>
      <xdr:spPr>
        <a:xfrm>
          <a:off x="5191125" y="647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4</xdr:row>
      <xdr:rowOff>76200</xdr:rowOff>
    </xdr:from>
    <xdr:to>
      <xdr:col>10</xdr:col>
      <xdr:colOff>0</xdr:colOff>
      <xdr:row>4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3971925" y="72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76200</xdr:rowOff>
    </xdr:from>
    <xdr:to>
      <xdr:col>8</xdr:col>
      <xdr:colOff>0</xdr:colOff>
      <xdr:row>11</xdr:row>
      <xdr:rowOff>76200</xdr:rowOff>
    </xdr:to>
    <xdr:sp>
      <xdr:nvSpPr>
        <xdr:cNvPr id="16" name="Line 16"/>
        <xdr:cNvSpPr>
          <a:spLocks/>
        </xdr:cNvSpPr>
      </xdr:nvSpPr>
      <xdr:spPr>
        <a:xfrm flipV="1">
          <a:off x="3362325" y="72390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9</xdr:row>
      <xdr:rowOff>0</xdr:rowOff>
    </xdr:from>
    <xdr:ext cx="0" cy="152400"/>
    <xdr:sp>
      <xdr:nvSpPr>
        <xdr:cNvPr id="17" name="Line 17"/>
        <xdr:cNvSpPr>
          <a:spLocks/>
        </xdr:cNvSpPr>
      </xdr:nvSpPr>
      <xdr:spPr>
        <a:xfrm>
          <a:off x="5191125" y="1457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9</xdr:row>
      <xdr:rowOff>76200</xdr:rowOff>
    </xdr:from>
    <xdr:to>
      <xdr:col>10</xdr:col>
      <xdr:colOff>0</xdr:colOff>
      <xdr:row>9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971925" y="1533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8</xdr:col>
      <xdr:colOff>0</xdr:colOff>
      <xdr:row>11</xdr:row>
      <xdr:rowOff>76200</xdr:rowOff>
    </xdr:to>
    <xdr:sp>
      <xdr:nvSpPr>
        <xdr:cNvPr id="19" name="Line 19"/>
        <xdr:cNvSpPr>
          <a:spLocks/>
        </xdr:cNvSpPr>
      </xdr:nvSpPr>
      <xdr:spPr>
        <a:xfrm flipV="1">
          <a:off x="3362325" y="153352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14</xdr:row>
      <xdr:rowOff>0</xdr:rowOff>
    </xdr:from>
    <xdr:ext cx="0" cy="152400"/>
    <xdr:sp>
      <xdr:nvSpPr>
        <xdr:cNvPr id="20" name="Line 20"/>
        <xdr:cNvSpPr>
          <a:spLocks/>
        </xdr:cNvSpPr>
      </xdr:nvSpPr>
      <xdr:spPr>
        <a:xfrm>
          <a:off x="5191125" y="2266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14</xdr:row>
      <xdr:rowOff>76200</xdr:rowOff>
    </xdr:from>
    <xdr:to>
      <xdr:col>10</xdr:col>
      <xdr:colOff>0</xdr:colOff>
      <xdr:row>14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3971925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76200</xdr:rowOff>
    </xdr:from>
    <xdr:to>
      <xdr:col>8</xdr:col>
      <xdr:colOff>0</xdr:colOff>
      <xdr:row>14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3362325" y="185737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19</xdr:row>
      <xdr:rowOff>0</xdr:rowOff>
    </xdr:from>
    <xdr:ext cx="0" cy="152400"/>
    <xdr:sp>
      <xdr:nvSpPr>
        <xdr:cNvPr id="23" name="Line 23"/>
        <xdr:cNvSpPr>
          <a:spLocks/>
        </xdr:cNvSpPr>
      </xdr:nvSpPr>
      <xdr:spPr>
        <a:xfrm>
          <a:off x="5191125" y="3076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19</xdr:row>
      <xdr:rowOff>76200</xdr:rowOff>
    </xdr:from>
    <xdr:to>
      <xdr:col>10</xdr:col>
      <xdr:colOff>0</xdr:colOff>
      <xdr:row>19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3971925" y="3152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76200</xdr:rowOff>
    </xdr:from>
    <xdr:to>
      <xdr:col>8</xdr:col>
      <xdr:colOff>0</xdr:colOff>
      <xdr:row>19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3362325" y="185737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0" cy="152400"/>
    <xdr:sp>
      <xdr:nvSpPr>
        <xdr:cNvPr id="26" name="Line 26"/>
        <xdr:cNvSpPr>
          <a:spLocks/>
        </xdr:cNvSpPr>
      </xdr:nvSpPr>
      <xdr:spPr>
        <a:xfrm>
          <a:off x="5191125" y="3886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24</xdr:row>
      <xdr:rowOff>76200</xdr:rowOff>
    </xdr:from>
    <xdr:to>
      <xdr:col>10</xdr:col>
      <xdr:colOff>0</xdr:colOff>
      <xdr:row>24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3971925" y="3962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76200</xdr:rowOff>
    </xdr:from>
    <xdr:to>
      <xdr:col>8</xdr:col>
      <xdr:colOff>0</xdr:colOff>
      <xdr:row>31</xdr:row>
      <xdr:rowOff>76200</xdr:rowOff>
    </xdr:to>
    <xdr:sp>
      <xdr:nvSpPr>
        <xdr:cNvPr id="28" name="Line 28"/>
        <xdr:cNvSpPr>
          <a:spLocks/>
        </xdr:cNvSpPr>
      </xdr:nvSpPr>
      <xdr:spPr>
        <a:xfrm flipV="1">
          <a:off x="3362325" y="396240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29</xdr:row>
      <xdr:rowOff>0</xdr:rowOff>
    </xdr:from>
    <xdr:ext cx="0" cy="152400"/>
    <xdr:sp>
      <xdr:nvSpPr>
        <xdr:cNvPr id="29" name="Line 29"/>
        <xdr:cNvSpPr>
          <a:spLocks/>
        </xdr:cNvSpPr>
      </xdr:nvSpPr>
      <xdr:spPr>
        <a:xfrm>
          <a:off x="5191125" y="4695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29</xdr:row>
      <xdr:rowOff>76200</xdr:rowOff>
    </xdr:from>
    <xdr:to>
      <xdr:col>10</xdr:col>
      <xdr:colOff>0</xdr:colOff>
      <xdr:row>29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3971925" y="4772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76200</xdr:rowOff>
    </xdr:from>
    <xdr:to>
      <xdr:col>8</xdr:col>
      <xdr:colOff>0</xdr:colOff>
      <xdr:row>31</xdr:row>
      <xdr:rowOff>76200</xdr:rowOff>
    </xdr:to>
    <xdr:sp>
      <xdr:nvSpPr>
        <xdr:cNvPr id="31" name="Line 31"/>
        <xdr:cNvSpPr>
          <a:spLocks/>
        </xdr:cNvSpPr>
      </xdr:nvSpPr>
      <xdr:spPr>
        <a:xfrm flipV="1">
          <a:off x="3362325" y="477202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34</xdr:row>
      <xdr:rowOff>0</xdr:rowOff>
    </xdr:from>
    <xdr:ext cx="0" cy="152400"/>
    <xdr:sp>
      <xdr:nvSpPr>
        <xdr:cNvPr id="32" name="Line 32"/>
        <xdr:cNvSpPr>
          <a:spLocks/>
        </xdr:cNvSpPr>
      </xdr:nvSpPr>
      <xdr:spPr>
        <a:xfrm>
          <a:off x="5191125" y="5505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34</xdr:row>
      <xdr:rowOff>76200</xdr:rowOff>
    </xdr:from>
    <xdr:to>
      <xdr:col>10</xdr:col>
      <xdr:colOff>0</xdr:colOff>
      <xdr:row>34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3971925" y="558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76200</xdr:rowOff>
    </xdr:from>
    <xdr:to>
      <xdr:col>8</xdr:col>
      <xdr:colOff>0</xdr:colOff>
      <xdr:row>34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3362325" y="509587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39</xdr:row>
      <xdr:rowOff>0</xdr:rowOff>
    </xdr:from>
    <xdr:ext cx="0" cy="152400"/>
    <xdr:sp>
      <xdr:nvSpPr>
        <xdr:cNvPr id="35" name="Line 35"/>
        <xdr:cNvSpPr>
          <a:spLocks/>
        </xdr:cNvSpPr>
      </xdr:nvSpPr>
      <xdr:spPr>
        <a:xfrm>
          <a:off x="5191125" y="6315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39</xdr:row>
      <xdr:rowOff>76200</xdr:rowOff>
    </xdr:from>
    <xdr:to>
      <xdr:col>10</xdr:col>
      <xdr:colOff>0</xdr:colOff>
      <xdr:row>39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3971925" y="6391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76200</xdr:rowOff>
    </xdr:from>
    <xdr:to>
      <xdr:col>8</xdr:col>
      <xdr:colOff>0</xdr:colOff>
      <xdr:row>39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3362325" y="509587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44</xdr:row>
      <xdr:rowOff>0</xdr:rowOff>
    </xdr:from>
    <xdr:ext cx="0" cy="152400"/>
    <xdr:sp>
      <xdr:nvSpPr>
        <xdr:cNvPr id="38" name="Line 38"/>
        <xdr:cNvSpPr>
          <a:spLocks/>
        </xdr:cNvSpPr>
      </xdr:nvSpPr>
      <xdr:spPr>
        <a:xfrm>
          <a:off x="5191125" y="7124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44</xdr:row>
      <xdr:rowOff>76200</xdr:rowOff>
    </xdr:from>
    <xdr:to>
      <xdr:col>10</xdr:col>
      <xdr:colOff>0</xdr:colOff>
      <xdr:row>44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3971925" y="7200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76200</xdr:rowOff>
    </xdr:from>
    <xdr:to>
      <xdr:col>8</xdr:col>
      <xdr:colOff>0</xdr:colOff>
      <xdr:row>51</xdr:row>
      <xdr:rowOff>76200</xdr:rowOff>
    </xdr:to>
    <xdr:sp>
      <xdr:nvSpPr>
        <xdr:cNvPr id="40" name="Line 40"/>
        <xdr:cNvSpPr>
          <a:spLocks/>
        </xdr:cNvSpPr>
      </xdr:nvSpPr>
      <xdr:spPr>
        <a:xfrm flipV="1">
          <a:off x="3362325" y="720090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49</xdr:row>
      <xdr:rowOff>0</xdr:rowOff>
    </xdr:from>
    <xdr:ext cx="0" cy="152400"/>
    <xdr:sp>
      <xdr:nvSpPr>
        <xdr:cNvPr id="41" name="Line 41"/>
        <xdr:cNvSpPr>
          <a:spLocks/>
        </xdr:cNvSpPr>
      </xdr:nvSpPr>
      <xdr:spPr>
        <a:xfrm>
          <a:off x="5191125" y="7934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49</xdr:row>
      <xdr:rowOff>76200</xdr:rowOff>
    </xdr:from>
    <xdr:to>
      <xdr:col>10</xdr:col>
      <xdr:colOff>0</xdr:colOff>
      <xdr:row>49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3971925" y="8010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76200</xdr:rowOff>
    </xdr:from>
    <xdr:to>
      <xdr:col>8</xdr:col>
      <xdr:colOff>0</xdr:colOff>
      <xdr:row>51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3362325" y="801052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54</xdr:row>
      <xdr:rowOff>0</xdr:rowOff>
    </xdr:from>
    <xdr:ext cx="0" cy="152400"/>
    <xdr:sp>
      <xdr:nvSpPr>
        <xdr:cNvPr id="44" name="Line 44"/>
        <xdr:cNvSpPr>
          <a:spLocks/>
        </xdr:cNvSpPr>
      </xdr:nvSpPr>
      <xdr:spPr>
        <a:xfrm>
          <a:off x="5191125" y="8743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54</xdr:row>
      <xdr:rowOff>76200</xdr:rowOff>
    </xdr:from>
    <xdr:to>
      <xdr:col>10</xdr:col>
      <xdr:colOff>0</xdr:colOff>
      <xdr:row>54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3971925" y="8820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76200</xdr:rowOff>
    </xdr:from>
    <xdr:to>
      <xdr:col>8</xdr:col>
      <xdr:colOff>0</xdr:colOff>
      <xdr:row>54</xdr:row>
      <xdr:rowOff>76200</xdr:rowOff>
    </xdr:to>
    <xdr:sp>
      <xdr:nvSpPr>
        <xdr:cNvPr id="46" name="Line 46"/>
        <xdr:cNvSpPr>
          <a:spLocks/>
        </xdr:cNvSpPr>
      </xdr:nvSpPr>
      <xdr:spPr>
        <a:xfrm>
          <a:off x="3362325" y="833437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59</xdr:row>
      <xdr:rowOff>0</xdr:rowOff>
    </xdr:from>
    <xdr:ext cx="0" cy="152400"/>
    <xdr:sp>
      <xdr:nvSpPr>
        <xdr:cNvPr id="47" name="Line 47"/>
        <xdr:cNvSpPr>
          <a:spLocks/>
        </xdr:cNvSpPr>
      </xdr:nvSpPr>
      <xdr:spPr>
        <a:xfrm>
          <a:off x="5191125" y="9553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59</xdr:row>
      <xdr:rowOff>76200</xdr:rowOff>
    </xdr:from>
    <xdr:to>
      <xdr:col>10</xdr:col>
      <xdr:colOff>0</xdr:colOff>
      <xdr:row>59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3971925" y="9629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76200</xdr:rowOff>
    </xdr:from>
    <xdr:to>
      <xdr:col>8</xdr:col>
      <xdr:colOff>0</xdr:colOff>
      <xdr:row>59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3362325" y="833437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37</xdr:row>
      <xdr:rowOff>0</xdr:rowOff>
    </xdr:from>
    <xdr:ext cx="152400" cy="152400"/>
    <xdr:sp>
      <xdr:nvSpPr>
        <xdr:cNvPr id="50" name="Rectangle 50"/>
        <xdr:cNvSpPr>
          <a:spLocks/>
        </xdr:cNvSpPr>
      </xdr:nvSpPr>
      <xdr:spPr>
        <a:xfrm>
          <a:off x="1219200" y="59912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37</xdr:row>
      <xdr:rowOff>76200</xdr:rowOff>
    </xdr:from>
    <xdr:to>
      <xdr:col>2</xdr:col>
      <xdr:colOff>0</xdr:colOff>
      <xdr:row>37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609600" y="60674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41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2590800" y="66389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</xdr:row>
      <xdr:rowOff>76200</xdr:rowOff>
    </xdr:from>
    <xdr:to>
      <xdr:col>5</xdr:col>
      <xdr:colOff>0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71600" y="6715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76200</xdr:rowOff>
    </xdr:from>
    <xdr:to>
      <xdr:col>3</xdr:col>
      <xdr:colOff>0</xdr:colOff>
      <xdr:row>118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762000" y="6715125"/>
          <a:ext cx="609600" cy="1246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116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2590800" y="187833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116</xdr:row>
      <xdr:rowOff>76200</xdr:rowOff>
    </xdr:from>
    <xdr:to>
      <xdr:col>5</xdr:col>
      <xdr:colOff>0</xdr:colOff>
      <xdr:row>116</xdr:row>
      <xdr:rowOff>76200</xdr:rowOff>
    </xdr:to>
    <xdr:sp>
      <xdr:nvSpPr>
        <xdr:cNvPr id="5" name="Line 5"/>
        <xdr:cNvSpPr>
          <a:spLocks/>
        </xdr:cNvSpPr>
      </xdr:nvSpPr>
      <xdr:spPr>
        <a:xfrm>
          <a:off x="1371600" y="18859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116</xdr:row>
      <xdr:rowOff>76200</xdr:rowOff>
    </xdr:from>
    <xdr:to>
      <xdr:col>3</xdr:col>
      <xdr:colOff>0</xdr:colOff>
      <xdr:row>118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762000" y="188595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166</xdr:row>
      <xdr:rowOff>0</xdr:rowOff>
    </xdr:from>
    <xdr:ext cx="152400" cy="152400"/>
    <xdr:sp>
      <xdr:nvSpPr>
        <xdr:cNvPr id="7" name="Oval 7"/>
        <xdr:cNvSpPr>
          <a:spLocks/>
        </xdr:cNvSpPr>
      </xdr:nvSpPr>
      <xdr:spPr>
        <a:xfrm>
          <a:off x="2590800" y="268795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166</xdr:row>
      <xdr:rowOff>76200</xdr:rowOff>
    </xdr:from>
    <xdr:to>
      <xdr:col>5</xdr:col>
      <xdr:colOff>0</xdr:colOff>
      <xdr:row>166</xdr:row>
      <xdr:rowOff>76200</xdr:rowOff>
    </xdr:to>
    <xdr:sp>
      <xdr:nvSpPr>
        <xdr:cNvPr id="8" name="Line 8"/>
        <xdr:cNvSpPr>
          <a:spLocks/>
        </xdr:cNvSpPr>
      </xdr:nvSpPr>
      <xdr:spPr>
        <a:xfrm>
          <a:off x="1371600" y="26955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118</xdr:row>
      <xdr:rowOff>76200</xdr:rowOff>
    </xdr:from>
    <xdr:to>
      <xdr:col>3</xdr:col>
      <xdr:colOff>0</xdr:colOff>
      <xdr:row>166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62000" y="19183350"/>
          <a:ext cx="609600" cy="777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196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2590800" y="31737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196</xdr:row>
      <xdr:rowOff>76200</xdr:rowOff>
    </xdr:from>
    <xdr:to>
      <xdr:col>17</xdr:col>
      <xdr:colOff>0</xdr:colOff>
      <xdr:row>196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2762250" y="31813500"/>
          <a:ext cx="58007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196</xdr:row>
      <xdr:rowOff>76200</xdr:rowOff>
    </xdr:from>
    <xdr:to>
      <xdr:col>5</xdr:col>
      <xdr:colOff>0</xdr:colOff>
      <xdr:row>196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371600" y="31813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118</xdr:row>
      <xdr:rowOff>76200</xdr:rowOff>
    </xdr:from>
    <xdr:to>
      <xdr:col>3</xdr:col>
      <xdr:colOff>0</xdr:colOff>
      <xdr:row>196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2000" y="19183350"/>
          <a:ext cx="609600" cy="1263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6</xdr:row>
      <xdr:rowOff>0</xdr:rowOff>
    </xdr:from>
    <xdr:ext cx="152400" cy="152400"/>
    <xdr:sp>
      <xdr:nvSpPr>
        <xdr:cNvPr id="14" name="Rectangle 14"/>
        <xdr:cNvSpPr>
          <a:spLocks/>
        </xdr:cNvSpPr>
      </xdr:nvSpPr>
      <xdr:spPr>
        <a:xfrm>
          <a:off x="4591050" y="9715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76200</xdr:rowOff>
    </xdr:from>
    <xdr:to>
      <xdr:col>9</xdr:col>
      <xdr:colOff>0</xdr:colOff>
      <xdr:row>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3371850" y="1047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41</xdr:row>
      <xdr:rowOff>76200</xdr:rowOff>
    </xdr:to>
    <xdr:sp>
      <xdr:nvSpPr>
        <xdr:cNvPr id="16" name="Line 16"/>
        <xdr:cNvSpPr>
          <a:spLocks/>
        </xdr:cNvSpPr>
      </xdr:nvSpPr>
      <xdr:spPr>
        <a:xfrm flipV="1">
          <a:off x="2762250" y="1047750"/>
          <a:ext cx="60960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52400" cy="152400"/>
    <xdr:sp>
      <xdr:nvSpPr>
        <xdr:cNvPr id="17" name="Rectangle 17"/>
        <xdr:cNvSpPr>
          <a:spLocks/>
        </xdr:cNvSpPr>
      </xdr:nvSpPr>
      <xdr:spPr>
        <a:xfrm>
          <a:off x="4591050" y="43719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27</xdr:row>
      <xdr:rowOff>76200</xdr:rowOff>
    </xdr:from>
    <xdr:to>
      <xdr:col>9</xdr:col>
      <xdr:colOff>0</xdr:colOff>
      <xdr:row>27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371850" y="4448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7</xdr:col>
      <xdr:colOff>0</xdr:colOff>
      <xdr:row>41</xdr:row>
      <xdr:rowOff>76200</xdr:rowOff>
    </xdr:to>
    <xdr:sp>
      <xdr:nvSpPr>
        <xdr:cNvPr id="19" name="Line 19"/>
        <xdr:cNvSpPr>
          <a:spLocks/>
        </xdr:cNvSpPr>
      </xdr:nvSpPr>
      <xdr:spPr>
        <a:xfrm flipV="1">
          <a:off x="2762250" y="4448175"/>
          <a:ext cx="6096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52</xdr:row>
      <xdr:rowOff>0</xdr:rowOff>
    </xdr:from>
    <xdr:ext cx="152400" cy="152400"/>
    <xdr:sp>
      <xdr:nvSpPr>
        <xdr:cNvPr id="20" name="Rectangle 20"/>
        <xdr:cNvSpPr>
          <a:spLocks/>
        </xdr:cNvSpPr>
      </xdr:nvSpPr>
      <xdr:spPr>
        <a:xfrm>
          <a:off x="4591050" y="84201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52</xdr:row>
      <xdr:rowOff>76200</xdr:rowOff>
    </xdr:from>
    <xdr:to>
      <xdr:col>9</xdr:col>
      <xdr:colOff>0</xdr:colOff>
      <xdr:row>52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3371850" y="8496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76200</xdr:rowOff>
    </xdr:from>
    <xdr:to>
      <xdr:col>7</xdr:col>
      <xdr:colOff>0</xdr:colOff>
      <xdr:row>52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2762250" y="6715125"/>
          <a:ext cx="6096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77</xdr:row>
      <xdr:rowOff>0</xdr:rowOff>
    </xdr:from>
    <xdr:ext cx="152400" cy="152400"/>
    <xdr:sp>
      <xdr:nvSpPr>
        <xdr:cNvPr id="23" name="Rectangle 23"/>
        <xdr:cNvSpPr>
          <a:spLocks/>
        </xdr:cNvSpPr>
      </xdr:nvSpPr>
      <xdr:spPr>
        <a:xfrm>
          <a:off x="4591050" y="124682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77</xdr:row>
      <xdr:rowOff>76200</xdr:rowOff>
    </xdr:from>
    <xdr:to>
      <xdr:col>9</xdr:col>
      <xdr:colOff>0</xdr:colOff>
      <xdr:row>77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3371850" y="1254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76200</xdr:rowOff>
    </xdr:from>
    <xdr:to>
      <xdr:col>7</xdr:col>
      <xdr:colOff>0</xdr:colOff>
      <xdr:row>77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2762250" y="6715125"/>
          <a:ext cx="60960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</xdr:row>
      <xdr:rowOff>0</xdr:rowOff>
    </xdr:from>
    <xdr:ext cx="0" cy="152400"/>
    <xdr:sp>
      <xdr:nvSpPr>
        <xdr:cNvPr id="26" name="Line 26"/>
        <xdr:cNvSpPr>
          <a:spLocks/>
        </xdr:cNvSpPr>
      </xdr:nvSpPr>
      <xdr:spPr>
        <a:xfrm>
          <a:off x="6572250" y="161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</xdr:row>
      <xdr:rowOff>76200</xdr:rowOff>
    </xdr:from>
    <xdr:to>
      <xdr:col>17</xdr:col>
      <xdr:colOff>0</xdr:colOff>
      <xdr:row>1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6734175" y="23812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76200</xdr:rowOff>
    </xdr:from>
    <xdr:to>
      <xdr:col>13</xdr:col>
      <xdr:colOff>0</xdr:colOff>
      <xdr:row>1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5353050" y="238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76200</xdr:rowOff>
    </xdr:from>
    <xdr:to>
      <xdr:col>11</xdr:col>
      <xdr:colOff>0</xdr:colOff>
      <xdr:row>6</xdr:row>
      <xdr:rowOff>76200</xdr:rowOff>
    </xdr:to>
    <xdr:sp>
      <xdr:nvSpPr>
        <xdr:cNvPr id="29" name="Line 29"/>
        <xdr:cNvSpPr>
          <a:spLocks/>
        </xdr:cNvSpPr>
      </xdr:nvSpPr>
      <xdr:spPr>
        <a:xfrm flipV="1">
          <a:off x="4743450" y="238125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11</xdr:row>
      <xdr:rowOff>0</xdr:rowOff>
    </xdr:from>
    <xdr:ext cx="152400" cy="152400"/>
    <xdr:sp>
      <xdr:nvSpPr>
        <xdr:cNvPr id="30" name="Oval 30"/>
        <xdr:cNvSpPr>
          <a:spLocks/>
        </xdr:cNvSpPr>
      </xdr:nvSpPr>
      <xdr:spPr>
        <a:xfrm>
          <a:off x="6572250" y="17811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11</xdr:row>
      <xdr:rowOff>76200</xdr:rowOff>
    </xdr:from>
    <xdr:to>
      <xdr:col>13</xdr:col>
      <xdr:colOff>0</xdr:colOff>
      <xdr:row>11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5353050" y="1857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76200</xdr:rowOff>
    </xdr:from>
    <xdr:to>
      <xdr:col>11</xdr:col>
      <xdr:colOff>0</xdr:colOff>
      <xdr:row>11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743450" y="1047750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6</xdr:row>
      <xdr:rowOff>0</xdr:rowOff>
    </xdr:from>
    <xdr:ext cx="0" cy="152400"/>
    <xdr:sp>
      <xdr:nvSpPr>
        <xdr:cNvPr id="33" name="Line 33"/>
        <xdr:cNvSpPr>
          <a:spLocks/>
        </xdr:cNvSpPr>
      </xdr:nvSpPr>
      <xdr:spPr>
        <a:xfrm>
          <a:off x="8562975" y="97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6</xdr:row>
      <xdr:rowOff>76200</xdr:rowOff>
    </xdr:from>
    <xdr:to>
      <xdr:col>17</xdr:col>
      <xdr:colOff>0</xdr:colOff>
      <xdr:row>6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7343775" y="1047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76200</xdr:rowOff>
    </xdr:from>
    <xdr:to>
      <xdr:col>15</xdr:col>
      <xdr:colOff>0</xdr:colOff>
      <xdr:row>11</xdr:row>
      <xdr:rowOff>76200</xdr:rowOff>
    </xdr:to>
    <xdr:sp>
      <xdr:nvSpPr>
        <xdr:cNvPr id="35" name="Line 35"/>
        <xdr:cNvSpPr>
          <a:spLocks/>
        </xdr:cNvSpPr>
      </xdr:nvSpPr>
      <xdr:spPr>
        <a:xfrm flipV="1">
          <a:off x="6734175" y="1047750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11</xdr:row>
      <xdr:rowOff>0</xdr:rowOff>
    </xdr:from>
    <xdr:ext cx="0" cy="152400"/>
    <xdr:sp>
      <xdr:nvSpPr>
        <xdr:cNvPr id="36" name="Line 36"/>
        <xdr:cNvSpPr>
          <a:spLocks/>
        </xdr:cNvSpPr>
      </xdr:nvSpPr>
      <xdr:spPr>
        <a:xfrm>
          <a:off x="8562975" y="1781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11</xdr:row>
      <xdr:rowOff>76200</xdr:rowOff>
    </xdr:from>
    <xdr:to>
      <xdr:col>17</xdr:col>
      <xdr:colOff>0</xdr:colOff>
      <xdr:row>11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343775" y="1857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15</xdr:col>
      <xdr:colOff>0</xdr:colOff>
      <xdr:row>11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67341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16</xdr:row>
      <xdr:rowOff>0</xdr:rowOff>
    </xdr:from>
    <xdr:ext cx="0" cy="152400"/>
    <xdr:sp>
      <xdr:nvSpPr>
        <xdr:cNvPr id="39" name="Line 39"/>
        <xdr:cNvSpPr>
          <a:spLocks/>
        </xdr:cNvSpPr>
      </xdr:nvSpPr>
      <xdr:spPr>
        <a:xfrm>
          <a:off x="8562975" y="2590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16</xdr:row>
      <xdr:rowOff>76200</xdr:rowOff>
    </xdr:from>
    <xdr:to>
      <xdr:col>17</xdr:col>
      <xdr:colOff>0</xdr:colOff>
      <xdr:row>16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734377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15</xdr:col>
      <xdr:colOff>0</xdr:colOff>
      <xdr:row>16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6734175" y="1857375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21</xdr:row>
      <xdr:rowOff>0</xdr:rowOff>
    </xdr:from>
    <xdr:ext cx="0" cy="152400"/>
    <xdr:sp>
      <xdr:nvSpPr>
        <xdr:cNvPr id="42" name="Line 42"/>
        <xdr:cNvSpPr>
          <a:spLocks/>
        </xdr:cNvSpPr>
      </xdr:nvSpPr>
      <xdr:spPr>
        <a:xfrm>
          <a:off x="6572250" y="3400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21</xdr:row>
      <xdr:rowOff>76200</xdr:rowOff>
    </xdr:from>
    <xdr:to>
      <xdr:col>17</xdr:col>
      <xdr:colOff>0</xdr:colOff>
      <xdr:row>21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6734175" y="347662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76200</xdr:rowOff>
    </xdr:from>
    <xdr:to>
      <xdr:col>13</xdr:col>
      <xdr:colOff>0</xdr:colOff>
      <xdr:row>21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5353050" y="3476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76200</xdr:rowOff>
    </xdr:from>
    <xdr:to>
      <xdr:col>11</xdr:col>
      <xdr:colOff>0</xdr:colOff>
      <xdr:row>27</xdr:row>
      <xdr:rowOff>76200</xdr:rowOff>
    </xdr:to>
    <xdr:sp>
      <xdr:nvSpPr>
        <xdr:cNvPr id="45" name="Line 45"/>
        <xdr:cNvSpPr>
          <a:spLocks/>
        </xdr:cNvSpPr>
      </xdr:nvSpPr>
      <xdr:spPr>
        <a:xfrm flipV="1">
          <a:off x="4743450" y="347662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33</xdr:row>
      <xdr:rowOff>0</xdr:rowOff>
    </xdr:from>
    <xdr:ext cx="152400" cy="152400"/>
    <xdr:sp>
      <xdr:nvSpPr>
        <xdr:cNvPr id="46" name="Oval 46"/>
        <xdr:cNvSpPr>
          <a:spLocks/>
        </xdr:cNvSpPr>
      </xdr:nvSpPr>
      <xdr:spPr>
        <a:xfrm>
          <a:off x="6572250" y="53435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33</xdr:row>
      <xdr:rowOff>76200</xdr:rowOff>
    </xdr:from>
    <xdr:to>
      <xdr:col>13</xdr:col>
      <xdr:colOff>0</xdr:colOff>
      <xdr:row>33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5353050" y="5419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76200</xdr:rowOff>
    </xdr:from>
    <xdr:to>
      <xdr:col>11</xdr:col>
      <xdr:colOff>0</xdr:colOff>
      <xdr:row>33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4743450" y="444817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26</xdr:row>
      <xdr:rowOff>0</xdr:rowOff>
    </xdr:from>
    <xdr:ext cx="0" cy="152400"/>
    <xdr:sp>
      <xdr:nvSpPr>
        <xdr:cNvPr id="49" name="Line 49"/>
        <xdr:cNvSpPr>
          <a:spLocks/>
        </xdr:cNvSpPr>
      </xdr:nvSpPr>
      <xdr:spPr>
        <a:xfrm>
          <a:off x="8562975" y="4210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26</xdr:row>
      <xdr:rowOff>76200</xdr:rowOff>
    </xdr:from>
    <xdr:to>
      <xdr:col>17</xdr:col>
      <xdr:colOff>0</xdr:colOff>
      <xdr:row>26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73437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76200</xdr:rowOff>
    </xdr:from>
    <xdr:to>
      <xdr:col>15</xdr:col>
      <xdr:colOff>0</xdr:colOff>
      <xdr:row>33</xdr:row>
      <xdr:rowOff>76200</xdr:rowOff>
    </xdr:to>
    <xdr:sp>
      <xdr:nvSpPr>
        <xdr:cNvPr id="51" name="Line 51"/>
        <xdr:cNvSpPr>
          <a:spLocks/>
        </xdr:cNvSpPr>
      </xdr:nvSpPr>
      <xdr:spPr>
        <a:xfrm flipV="1">
          <a:off x="6734175" y="428625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31</xdr:row>
      <xdr:rowOff>0</xdr:rowOff>
    </xdr:from>
    <xdr:ext cx="0" cy="152400"/>
    <xdr:sp>
      <xdr:nvSpPr>
        <xdr:cNvPr id="52" name="Line 52"/>
        <xdr:cNvSpPr>
          <a:spLocks/>
        </xdr:cNvSpPr>
      </xdr:nvSpPr>
      <xdr:spPr>
        <a:xfrm>
          <a:off x="8562975" y="5019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31</xdr:row>
      <xdr:rowOff>76200</xdr:rowOff>
    </xdr:from>
    <xdr:to>
      <xdr:col>17</xdr:col>
      <xdr:colOff>0</xdr:colOff>
      <xdr:row>31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7343775" y="5095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76200</xdr:rowOff>
    </xdr:from>
    <xdr:to>
      <xdr:col>15</xdr:col>
      <xdr:colOff>0</xdr:colOff>
      <xdr:row>33</xdr:row>
      <xdr:rowOff>76200</xdr:rowOff>
    </xdr:to>
    <xdr:sp>
      <xdr:nvSpPr>
        <xdr:cNvPr id="54" name="Line 54"/>
        <xdr:cNvSpPr>
          <a:spLocks/>
        </xdr:cNvSpPr>
      </xdr:nvSpPr>
      <xdr:spPr>
        <a:xfrm flipV="1">
          <a:off x="6734175" y="509587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36</xdr:row>
      <xdr:rowOff>0</xdr:rowOff>
    </xdr:from>
    <xdr:ext cx="0" cy="152400"/>
    <xdr:sp>
      <xdr:nvSpPr>
        <xdr:cNvPr id="55" name="Line 55"/>
        <xdr:cNvSpPr>
          <a:spLocks/>
        </xdr:cNvSpPr>
      </xdr:nvSpPr>
      <xdr:spPr>
        <a:xfrm>
          <a:off x="8562975" y="5829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36</xdr:row>
      <xdr:rowOff>76200</xdr:rowOff>
    </xdr:from>
    <xdr:to>
      <xdr:col>17</xdr:col>
      <xdr:colOff>0</xdr:colOff>
      <xdr:row>36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7343775" y="590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15</xdr:col>
      <xdr:colOff>0</xdr:colOff>
      <xdr:row>36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6734175" y="541972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41</xdr:row>
      <xdr:rowOff>0</xdr:rowOff>
    </xdr:from>
    <xdr:ext cx="0" cy="152400"/>
    <xdr:sp>
      <xdr:nvSpPr>
        <xdr:cNvPr id="58" name="Line 58"/>
        <xdr:cNvSpPr>
          <a:spLocks/>
        </xdr:cNvSpPr>
      </xdr:nvSpPr>
      <xdr:spPr>
        <a:xfrm>
          <a:off x="8562975" y="6638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41</xdr:row>
      <xdr:rowOff>76200</xdr:rowOff>
    </xdr:from>
    <xdr:to>
      <xdr:col>17</xdr:col>
      <xdr:colOff>0</xdr:colOff>
      <xdr:row>41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7343775" y="6715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15</xdr:col>
      <xdr:colOff>0</xdr:colOff>
      <xdr:row>41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6734175" y="541972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46</xdr:row>
      <xdr:rowOff>0</xdr:rowOff>
    </xdr:from>
    <xdr:ext cx="0" cy="152400"/>
    <xdr:sp>
      <xdr:nvSpPr>
        <xdr:cNvPr id="61" name="Line 61"/>
        <xdr:cNvSpPr>
          <a:spLocks/>
        </xdr:cNvSpPr>
      </xdr:nvSpPr>
      <xdr:spPr>
        <a:xfrm>
          <a:off x="6572250" y="7448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46</xdr:row>
      <xdr:rowOff>76200</xdr:rowOff>
    </xdr:from>
    <xdr:to>
      <xdr:col>17</xdr:col>
      <xdr:colOff>0</xdr:colOff>
      <xdr:row>46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6734175" y="7524750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76200</xdr:rowOff>
    </xdr:from>
    <xdr:to>
      <xdr:col>13</xdr:col>
      <xdr:colOff>0</xdr:colOff>
      <xdr:row>46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5353050" y="7524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76200</xdr:rowOff>
    </xdr:from>
    <xdr:to>
      <xdr:col>11</xdr:col>
      <xdr:colOff>0</xdr:colOff>
      <xdr:row>52</xdr:row>
      <xdr:rowOff>76200</xdr:rowOff>
    </xdr:to>
    <xdr:sp>
      <xdr:nvSpPr>
        <xdr:cNvPr id="64" name="Line 64"/>
        <xdr:cNvSpPr>
          <a:spLocks/>
        </xdr:cNvSpPr>
      </xdr:nvSpPr>
      <xdr:spPr>
        <a:xfrm flipV="1">
          <a:off x="4743450" y="7524750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58</xdr:row>
      <xdr:rowOff>0</xdr:rowOff>
    </xdr:from>
    <xdr:ext cx="152400" cy="152400"/>
    <xdr:sp>
      <xdr:nvSpPr>
        <xdr:cNvPr id="65" name="Oval 65"/>
        <xdr:cNvSpPr>
          <a:spLocks/>
        </xdr:cNvSpPr>
      </xdr:nvSpPr>
      <xdr:spPr>
        <a:xfrm>
          <a:off x="6572250" y="93916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58</xdr:row>
      <xdr:rowOff>76200</xdr:rowOff>
    </xdr:from>
    <xdr:to>
      <xdr:col>13</xdr:col>
      <xdr:colOff>0</xdr:colOff>
      <xdr:row>58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5353050" y="9467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76200</xdr:rowOff>
    </xdr:from>
    <xdr:to>
      <xdr:col>11</xdr:col>
      <xdr:colOff>0</xdr:colOff>
      <xdr:row>58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4743450" y="8496300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51</xdr:row>
      <xdr:rowOff>0</xdr:rowOff>
    </xdr:from>
    <xdr:ext cx="0" cy="152400"/>
    <xdr:sp>
      <xdr:nvSpPr>
        <xdr:cNvPr id="68" name="Line 68"/>
        <xdr:cNvSpPr>
          <a:spLocks/>
        </xdr:cNvSpPr>
      </xdr:nvSpPr>
      <xdr:spPr>
        <a:xfrm>
          <a:off x="8562975" y="8258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51</xdr:row>
      <xdr:rowOff>76200</xdr:rowOff>
    </xdr:from>
    <xdr:to>
      <xdr:col>17</xdr:col>
      <xdr:colOff>0</xdr:colOff>
      <xdr:row>51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7343775" y="8334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76200</xdr:rowOff>
    </xdr:from>
    <xdr:to>
      <xdr:col>15</xdr:col>
      <xdr:colOff>0</xdr:colOff>
      <xdr:row>58</xdr:row>
      <xdr:rowOff>76200</xdr:rowOff>
    </xdr:to>
    <xdr:sp>
      <xdr:nvSpPr>
        <xdr:cNvPr id="70" name="Line 70"/>
        <xdr:cNvSpPr>
          <a:spLocks/>
        </xdr:cNvSpPr>
      </xdr:nvSpPr>
      <xdr:spPr>
        <a:xfrm flipV="1">
          <a:off x="6734175" y="8334375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56</xdr:row>
      <xdr:rowOff>0</xdr:rowOff>
    </xdr:from>
    <xdr:ext cx="0" cy="152400"/>
    <xdr:sp>
      <xdr:nvSpPr>
        <xdr:cNvPr id="71" name="Line 71"/>
        <xdr:cNvSpPr>
          <a:spLocks/>
        </xdr:cNvSpPr>
      </xdr:nvSpPr>
      <xdr:spPr>
        <a:xfrm>
          <a:off x="8562975" y="9067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56</xdr:row>
      <xdr:rowOff>76200</xdr:rowOff>
    </xdr:from>
    <xdr:to>
      <xdr:col>17</xdr:col>
      <xdr:colOff>0</xdr:colOff>
      <xdr:row>56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7343775" y="9144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76200</xdr:rowOff>
    </xdr:from>
    <xdr:to>
      <xdr:col>15</xdr:col>
      <xdr:colOff>0</xdr:colOff>
      <xdr:row>58</xdr:row>
      <xdr:rowOff>76200</xdr:rowOff>
    </xdr:to>
    <xdr:sp>
      <xdr:nvSpPr>
        <xdr:cNvPr id="73" name="Line 73"/>
        <xdr:cNvSpPr>
          <a:spLocks/>
        </xdr:cNvSpPr>
      </xdr:nvSpPr>
      <xdr:spPr>
        <a:xfrm flipV="1">
          <a:off x="6734175" y="91440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61</xdr:row>
      <xdr:rowOff>0</xdr:rowOff>
    </xdr:from>
    <xdr:ext cx="0" cy="152400"/>
    <xdr:sp>
      <xdr:nvSpPr>
        <xdr:cNvPr id="74" name="Line 74"/>
        <xdr:cNvSpPr>
          <a:spLocks/>
        </xdr:cNvSpPr>
      </xdr:nvSpPr>
      <xdr:spPr>
        <a:xfrm>
          <a:off x="8562975" y="9877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61</xdr:row>
      <xdr:rowOff>76200</xdr:rowOff>
    </xdr:from>
    <xdr:to>
      <xdr:col>17</xdr:col>
      <xdr:colOff>0</xdr:colOff>
      <xdr:row>61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7343775" y="9953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76200</xdr:rowOff>
    </xdr:from>
    <xdr:to>
      <xdr:col>15</xdr:col>
      <xdr:colOff>0</xdr:colOff>
      <xdr:row>61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6734175" y="946785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66</xdr:row>
      <xdr:rowOff>0</xdr:rowOff>
    </xdr:from>
    <xdr:ext cx="0" cy="152400"/>
    <xdr:sp>
      <xdr:nvSpPr>
        <xdr:cNvPr id="77" name="Line 77"/>
        <xdr:cNvSpPr>
          <a:spLocks/>
        </xdr:cNvSpPr>
      </xdr:nvSpPr>
      <xdr:spPr>
        <a:xfrm>
          <a:off x="8562975" y="10687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66</xdr:row>
      <xdr:rowOff>76200</xdr:rowOff>
    </xdr:from>
    <xdr:to>
      <xdr:col>17</xdr:col>
      <xdr:colOff>0</xdr:colOff>
      <xdr:row>66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7343775" y="10763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76200</xdr:rowOff>
    </xdr:from>
    <xdr:to>
      <xdr:col>15</xdr:col>
      <xdr:colOff>0</xdr:colOff>
      <xdr:row>66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6734175" y="9467850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71</xdr:row>
      <xdr:rowOff>0</xdr:rowOff>
    </xdr:from>
    <xdr:ext cx="0" cy="152400"/>
    <xdr:sp>
      <xdr:nvSpPr>
        <xdr:cNvPr id="80" name="Line 80"/>
        <xdr:cNvSpPr>
          <a:spLocks/>
        </xdr:cNvSpPr>
      </xdr:nvSpPr>
      <xdr:spPr>
        <a:xfrm>
          <a:off x="6572250" y="11496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71</xdr:row>
      <xdr:rowOff>76200</xdr:rowOff>
    </xdr:from>
    <xdr:to>
      <xdr:col>17</xdr:col>
      <xdr:colOff>0</xdr:colOff>
      <xdr:row>71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6734175" y="1157287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76200</xdr:rowOff>
    </xdr:from>
    <xdr:to>
      <xdr:col>13</xdr:col>
      <xdr:colOff>0</xdr:colOff>
      <xdr:row>71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5353050" y="11572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76200</xdr:rowOff>
    </xdr:from>
    <xdr:to>
      <xdr:col>11</xdr:col>
      <xdr:colOff>0</xdr:colOff>
      <xdr:row>77</xdr:row>
      <xdr:rowOff>76200</xdr:rowOff>
    </xdr:to>
    <xdr:sp>
      <xdr:nvSpPr>
        <xdr:cNvPr id="83" name="Line 83"/>
        <xdr:cNvSpPr>
          <a:spLocks/>
        </xdr:cNvSpPr>
      </xdr:nvSpPr>
      <xdr:spPr>
        <a:xfrm flipV="1">
          <a:off x="4743450" y="1157287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83</xdr:row>
      <xdr:rowOff>0</xdr:rowOff>
    </xdr:from>
    <xdr:ext cx="152400" cy="152400"/>
    <xdr:sp>
      <xdr:nvSpPr>
        <xdr:cNvPr id="84" name="Oval 84"/>
        <xdr:cNvSpPr>
          <a:spLocks/>
        </xdr:cNvSpPr>
      </xdr:nvSpPr>
      <xdr:spPr>
        <a:xfrm>
          <a:off x="6572250" y="134397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83</xdr:row>
      <xdr:rowOff>76200</xdr:rowOff>
    </xdr:from>
    <xdr:to>
      <xdr:col>13</xdr:col>
      <xdr:colOff>0</xdr:colOff>
      <xdr:row>83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5353050" y="13515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76200</xdr:rowOff>
    </xdr:from>
    <xdr:to>
      <xdr:col>11</xdr:col>
      <xdr:colOff>0</xdr:colOff>
      <xdr:row>83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4743450" y="1254442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76</xdr:row>
      <xdr:rowOff>0</xdr:rowOff>
    </xdr:from>
    <xdr:ext cx="0" cy="152400"/>
    <xdr:sp>
      <xdr:nvSpPr>
        <xdr:cNvPr id="87" name="Line 87"/>
        <xdr:cNvSpPr>
          <a:spLocks/>
        </xdr:cNvSpPr>
      </xdr:nvSpPr>
      <xdr:spPr>
        <a:xfrm>
          <a:off x="8562975" y="12306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76</xdr:row>
      <xdr:rowOff>76200</xdr:rowOff>
    </xdr:from>
    <xdr:to>
      <xdr:col>17</xdr:col>
      <xdr:colOff>0</xdr:colOff>
      <xdr:row>76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7343775" y="12382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76</xdr:row>
      <xdr:rowOff>76200</xdr:rowOff>
    </xdr:from>
    <xdr:to>
      <xdr:col>15</xdr:col>
      <xdr:colOff>0</xdr:colOff>
      <xdr:row>83</xdr:row>
      <xdr:rowOff>76200</xdr:rowOff>
    </xdr:to>
    <xdr:sp>
      <xdr:nvSpPr>
        <xdr:cNvPr id="89" name="Line 89"/>
        <xdr:cNvSpPr>
          <a:spLocks/>
        </xdr:cNvSpPr>
      </xdr:nvSpPr>
      <xdr:spPr>
        <a:xfrm flipV="1">
          <a:off x="6734175" y="1238250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81</xdr:row>
      <xdr:rowOff>0</xdr:rowOff>
    </xdr:from>
    <xdr:ext cx="0" cy="152400"/>
    <xdr:sp>
      <xdr:nvSpPr>
        <xdr:cNvPr id="90" name="Line 90"/>
        <xdr:cNvSpPr>
          <a:spLocks/>
        </xdr:cNvSpPr>
      </xdr:nvSpPr>
      <xdr:spPr>
        <a:xfrm>
          <a:off x="8562975" y="13115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81</xdr:row>
      <xdr:rowOff>76200</xdr:rowOff>
    </xdr:from>
    <xdr:to>
      <xdr:col>17</xdr:col>
      <xdr:colOff>0</xdr:colOff>
      <xdr:row>81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7343775" y="13192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81</xdr:row>
      <xdr:rowOff>76200</xdr:rowOff>
    </xdr:from>
    <xdr:to>
      <xdr:col>15</xdr:col>
      <xdr:colOff>0</xdr:colOff>
      <xdr:row>83</xdr:row>
      <xdr:rowOff>76200</xdr:rowOff>
    </xdr:to>
    <xdr:sp>
      <xdr:nvSpPr>
        <xdr:cNvPr id="92" name="Line 92"/>
        <xdr:cNvSpPr>
          <a:spLocks/>
        </xdr:cNvSpPr>
      </xdr:nvSpPr>
      <xdr:spPr>
        <a:xfrm flipV="1">
          <a:off x="6734175" y="1319212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86</xdr:row>
      <xdr:rowOff>0</xdr:rowOff>
    </xdr:from>
    <xdr:ext cx="0" cy="152400"/>
    <xdr:sp>
      <xdr:nvSpPr>
        <xdr:cNvPr id="93" name="Line 93"/>
        <xdr:cNvSpPr>
          <a:spLocks/>
        </xdr:cNvSpPr>
      </xdr:nvSpPr>
      <xdr:spPr>
        <a:xfrm>
          <a:off x="8562975" y="13925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86</xdr:row>
      <xdr:rowOff>76200</xdr:rowOff>
    </xdr:from>
    <xdr:to>
      <xdr:col>17</xdr:col>
      <xdr:colOff>0</xdr:colOff>
      <xdr:row>86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7343775" y="14001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83</xdr:row>
      <xdr:rowOff>76200</xdr:rowOff>
    </xdr:from>
    <xdr:to>
      <xdr:col>15</xdr:col>
      <xdr:colOff>0</xdr:colOff>
      <xdr:row>86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6734175" y="1351597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91</xdr:row>
      <xdr:rowOff>0</xdr:rowOff>
    </xdr:from>
    <xdr:ext cx="0" cy="152400"/>
    <xdr:sp>
      <xdr:nvSpPr>
        <xdr:cNvPr id="96" name="Line 96"/>
        <xdr:cNvSpPr>
          <a:spLocks/>
        </xdr:cNvSpPr>
      </xdr:nvSpPr>
      <xdr:spPr>
        <a:xfrm>
          <a:off x="8562975" y="14735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91</xdr:row>
      <xdr:rowOff>76200</xdr:rowOff>
    </xdr:from>
    <xdr:to>
      <xdr:col>17</xdr:col>
      <xdr:colOff>0</xdr:colOff>
      <xdr:row>91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7343775" y="14811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83</xdr:row>
      <xdr:rowOff>76200</xdr:rowOff>
    </xdr:from>
    <xdr:to>
      <xdr:col>15</xdr:col>
      <xdr:colOff>0</xdr:colOff>
      <xdr:row>91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6734175" y="1351597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96</xdr:row>
      <xdr:rowOff>0</xdr:rowOff>
    </xdr:from>
    <xdr:ext cx="0" cy="152400"/>
    <xdr:sp>
      <xdr:nvSpPr>
        <xdr:cNvPr id="99" name="Line 99"/>
        <xdr:cNvSpPr>
          <a:spLocks/>
        </xdr:cNvSpPr>
      </xdr:nvSpPr>
      <xdr:spPr>
        <a:xfrm>
          <a:off x="4591050" y="15544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96</xdr:row>
      <xdr:rowOff>76200</xdr:rowOff>
    </xdr:from>
    <xdr:to>
      <xdr:col>17</xdr:col>
      <xdr:colOff>0</xdr:colOff>
      <xdr:row>96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4743450" y="15621000"/>
          <a:ext cx="3819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76200</xdr:rowOff>
    </xdr:from>
    <xdr:to>
      <xdr:col>9</xdr:col>
      <xdr:colOff>0</xdr:colOff>
      <xdr:row>96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3371850" y="15621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96</xdr:row>
      <xdr:rowOff>76200</xdr:rowOff>
    </xdr:from>
    <xdr:to>
      <xdr:col>7</xdr:col>
      <xdr:colOff>0</xdr:colOff>
      <xdr:row>116</xdr:row>
      <xdr:rowOff>76200</xdr:rowOff>
    </xdr:to>
    <xdr:sp>
      <xdr:nvSpPr>
        <xdr:cNvPr id="102" name="Line 102"/>
        <xdr:cNvSpPr>
          <a:spLocks/>
        </xdr:cNvSpPr>
      </xdr:nvSpPr>
      <xdr:spPr>
        <a:xfrm flipV="1">
          <a:off x="2762250" y="15621000"/>
          <a:ext cx="60960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101</xdr:row>
      <xdr:rowOff>0</xdr:rowOff>
    </xdr:from>
    <xdr:ext cx="0" cy="152400"/>
    <xdr:sp>
      <xdr:nvSpPr>
        <xdr:cNvPr id="103" name="Line 103"/>
        <xdr:cNvSpPr>
          <a:spLocks/>
        </xdr:cNvSpPr>
      </xdr:nvSpPr>
      <xdr:spPr>
        <a:xfrm>
          <a:off x="4591050" y="16354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101</xdr:row>
      <xdr:rowOff>76200</xdr:rowOff>
    </xdr:from>
    <xdr:to>
      <xdr:col>17</xdr:col>
      <xdr:colOff>0</xdr:colOff>
      <xdr:row>101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4743450" y="16430625"/>
          <a:ext cx="3819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76200</xdr:rowOff>
    </xdr:from>
    <xdr:to>
      <xdr:col>9</xdr:col>
      <xdr:colOff>0</xdr:colOff>
      <xdr:row>101</xdr:row>
      <xdr:rowOff>76200</xdr:rowOff>
    </xdr:to>
    <xdr:sp>
      <xdr:nvSpPr>
        <xdr:cNvPr id="105" name="Line 105"/>
        <xdr:cNvSpPr>
          <a:spLocks/>
        </xdr:cNvSpPr>
      </xdr:nvSpPr>
      <xdr:spPr>
        <a:xfrm>
          <a:off x="3371850" y="16430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76200</xdr:rowOff>
    </xdr:from>
    <xdr:to>
      <xdr:col>7</xdr:col>
      <xdr:colOff>0</xdr:colOff>
      <xdr:row>116</xdr:row>
      <xdr:rowOff>76200</xdr:rowOff>
    </xdr:to>
    <xdr:sp>
      <xdr:nvSpPr>
        <xdr:cNvPr id="106" name="Line 106"/>
        <xdr:cNvSpPr>
          <a:spLocks/>
        </xdr:cNvSpPr>
      </xdr:nvSpPr>
      <xdr:spPr>
        <a:xfrm flipV="1">
          <a:off x="2762250" y="16430625"/>
          <a:ext cx="6096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112</xdr:row>
      <xdr:rowOff>0</xdr:rowOff>
    </xdr:from>
    <xdr:ext cx="152400" cy="152400"/>
    <xdr:sp>
      <xdr:nvSpPr>
        <xdr:cNvPr id="107" name="Rectangle 107"/>
        <xdr:cNvSpPr>
          <a:spLocks/>
        </xdr:cNvSpPr>
      </xdr:nvSpPr>
      <xdr:spPr>
        <a:xfrm>
          <a:off x="4591050" y="181356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112</xdr:row>
      <xdr:rowOff>76200</xdr:rowOff>
    </xdr:from>
    <xdr:to>
      <xdr:col>9</xdr:col>
      <xdr:colOff>0</xdr:colOff>
      <xdr:row>112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3371850" y="18211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76200</xdr:rowOff>
    </xdr:from>
    <xdr:to>
      <xdr:col>7</xdr:col>
      <xdr:colOff>0</xdr:colOff>
      <xdr:row>116</xdr:row>
      <xdr:rowOff>76200</xdr:rowOff>
    </xdr:to>
    <xdr:sp>
      <xdr:nvSpPr>
        <xdr:cNvPr id="109" name="Line 109"/>
        <xdr:cNvSpPr>
          <a:spLocks/>
        </xdr:cNvSpPr>
      </xdr:nvSpPr>
      <xdr:spPr>
        <a:xfrm flipV="1">
          <a:off x="2762250" y="18211800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137</xdr:row>
      <xdr:rowOff>0</xdr:rowOff>
    </xdr:from>
    <xdr:ext cx="152400" cy="152400"/>
    <xdr:sp>
      <xdr:nvSpPr>
        <xdr:cNvPr id="110" name="Rectangle 110"/>
        <xdr:cNvSpPr>
          <a:spLocks/>
        </xdr:cNvSpPr>
      </xdr:nvSpPr>
      <xdr:spPr>
        <a:xfrm>
          <a:off x="4591050" y="221837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137</xdr:row>
      <xdr:rowOff>76200</xdr:rowOff>
    </xdr:from>
    <xdr:to>
      <xdr:col>9</xdr:col>
      <xdr:colOff>0</xdr:colOff>
      <xdr:row>137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3371850" y="2225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76200</xdr:rowOff>
    </xdr:from>
    <xdr:to>
      <xdr:col>7</xdr:col>
      <xdr:colOff>0</xdr:colOff>
      <xdr:row>137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2762250" y="18859500"/>
          <a:ext cx="60960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151</xdr:row>
      <xdr:rowOff>0</xdr:rowOff>
    </xdr:from>
    <xdr:ext cx="0" cy="152400"/>
    <xdr:sp>
      <xdr:nvSpPr>
        <xdr:cNvPr id="113" name="Line 113"/>
        <xdr:cNvSpPr>
          <a:spLocks/>
        </xdr:cNvSpPr>
      </xdr:nvSpPr>
      <xdr:spPr>
        <a:xfrm>
          <a:off x="8562975" y="24450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151</xdr:row>
      <xdr:rowOff>76200</xdr:rowOff>
    </xdr:from>
    <xdr:to>
      <xdr:col>17</xdr:col>
      <xdr:colOff>0</xdr:colOff>
      <xdr:row>151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7343775" y="2452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143</xdr:row>
      <xdr:rowOff>76200</xdr:rowOff>
    </xdr:from>
    <xdr:to>
      <xdr:col>15</xdr:col>
      <xdr:colOff>0</xdr:colOff>
      <xdr:row>151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6734175" y="2323147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146</xdr:row>
      <xdr:rowOff>0</xdr:rowOff>
    </xdr:from>
    <xdr:ext cx="0" cy="152400"/>
    <xdr:sp>
      <xdr:nvSpPr>
        <xdr:cNvPr id="116" name="Line 116"/>
        <xdr:cNvSpPr>
          <a:spLocks/>
        </xdr:cNvSpPr>
      </xdr:nvSpPr>
      <xdr:spPr>
        <a:xfrm>
          <a:off x="8562975" y="23641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146</xdr:row>
      <xdr:rowOff>76200</xdr:rowOff>
    </xdr:from>
    <xdr:to>
      <xdr:col>17</xdr:col>
      <xdr:colOff>0</xdr:colOff>
      <xdr:row>146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7343775" y="23717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143</xdr:row>
      <xdr:rowOff>76200</xdr:rowOff>
    </xdr:from>
    <xdr:to>
      <xdr:col>15</xdr:col>
      <xdr:colOff>0</xdr:colOff>
      <xdr:row>146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6734175" y="2323147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141</xdr:row>
      <xdr:rowOff>0</xdr:rowOff>
    </xdr:from>
    <xdr:ext cx="0" cy="152400"/>
    <xdr:sp>
      <xdr:nvSpPr>
        <xdr:cNvPr id="119" name="Line 119"/>
        <xdr:cNvSpPr>
          <a:spLocks/>
        </xdr:cNvSpPr>
      </xdr:nvSpPr>
      <xdr:spPr>
        <a:xfrm>
          <a:off x="8562975" y="22831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141</xdr:row>
      <xdr:rowOff>76200</xdr:rowOff>
    </xdr:from>
    <xdr:to>
      <xdr:col>17</xdr:col>
      <xdr:colOff>0</xdr:colOff>
      <xdr:row>141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7343775" y="22907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141</xdr:row>
      <xdr:rowOff>76200</xdr:rowOff>
    </xdr:from>
    <xdr:to>
      <xdr:col>15</xdr:col>
      <xdr:colOff>0</xdr:colOff>
      <xdr:row>143</xdr:row>
      <xdr:rowOff>76200</xdr:rowOff>
    </xdr:to>
    <xdr:sp>
      <xdr:nvSpPr>
        <xdr:cNvPr id="121" name="Line 121"/>
        <xdr:cNvSpPr>
          <a:spLocks/>
        </xdr:cNvSpPr>
      </xdr:nvSpPr>
      <xdr:spPr>
        <a:xfrm flipV="1">
          <a:off x="6734175" y="2290762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136</xdr:row>
      <xdr:rowOff>0</xdr:rowOff>
    </xdr:from>
    <xdr:ext cx="0" cy="152400"/>
    <xdr:sp>
      <xdr:nvSpPr>
        <xdr:cNvPr id="122" name="Line 122"/>
        <xdr:cNvSpPr>
          <a:spLocks/>
        </xdr:cNvSpPr>
      </xdr:nvSpPr>
      <xdr:spPr>
        <a:xfrm>
          <a:off x="8562975" y="22021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136</xdr:row>
      <xdr:rowOff>76200</xdr:rowOff>
    </xdr:from>
    <xdr:to>
      <xdr:col>17</xdr:col>
      <xdr:colOff>0</xdr:colOff>
      <xdr:row>136</xdr:row>
      <xdr:rowOff>76200</xdr:rowOff>
    </xdr:to>
    <xdr:sp>
      <xdr:nvSpPr>
        <xdr:cNvPr id="123" name="Line 123"/>
        <xdr:cNvSpPr>
          <a:spLocks/>
        </xdr:cNvSpPr>
      </xdr:nvSpPr>
      <xdr:spPr>
        <a:xfrm>
          <a:off x="7343775" y="22098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136</xdr:row>
      <xdr:rowOff>76200</xdr:rowOff>
    </xdr:from>
    <xdr:to>
      <xdr:col>15</xdr:col>
      <xdr:colOff>0</xdr:colOff>
      <xdr:row>143</xdr:row>
      <xdr:rowOff>76200</xdr:rowOff>
    </xdr:to>
    <xdr:sp>
      <xdr:nvSpPr>
        <xdr:cNvPr id="124" name="Line 124"/>
        <xdr:cNvSpPr>
          <a:spLocks/>
        </xdr:cNvSpPr>
      </xdr:nvSpPr>
      <xdr:spPr>
        <a:xfrm flipV="1">
          <a:off x="6734175" y="2209800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143</xdr:row>
      <xdr:rowOff>0</xdr:rowOff>
    </xdr:from>
    <xdr:ext cx="152400" cy="152400"/>
    <xdr:sp>
      <xdr:nvSpPr>
        <xdr:cNvPr id="125" name="Oval 125"/>
        <xdr:cNvSpPr>
          <a:spLocks/>
        </xdr:cNvSpPr>
      </xdr:nvSpPr>
      <xdr:spPr>
        <a:xfrm>
          <a:off x="6572250" y="231552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143</xdr:row>
      <xdr:rowOff>76200</xdr:rowOff>
    </xdr:from>
    <xdr:to>
      <xdr:col>13</xdr:col>
      <xdr:colOff>0</xdr:colOff>
      <xdr:row>143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5353050" y="23231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76200</xdr:rowOff>
    </xdr:from>
    <xdr:to>
      <xdr:col>11</xdr:col>
      <xdr:colOff>0</xdr:colOff>
      <xdr:row>143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4743450" y="2225992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131</xdr:row>
      <xdr:rowOff>0</xdr:rowOff>
    </xdr:from>
    <xdr:ext cx="0" cy="152400"/>
    <xdr:sp>
      <xdr:nvSpPr>
        <xdr:cNvPr id="128" name="Line 128"/>
        <xdr:cNvSpPr>
          <a:spLocks/>
        </xdr:cNvSpPr>
      </xdr:nvSpPr>
      <xdr:spPr>
        <a:xfrm>
          <a:off x="6572250" y="21212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131</xdr:row>
      <xdr:rowOff>76200</xdr:rowOff>
    </xdr:from>
    <xdr:to>
      <xdr:col>17</xdr:col>
      <xdr:colOff>0</xdr:colOff>
      <xdr:row>131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6734175" y="2128837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131</xdr:row>
      <xdr:rowOff>76200</xdr:rowOff>
    </xdr:from>
    <xdr:to>
      <xdr:col>13</xdr:col>
      <xdr:colOff>0</xdr:colOff>
      <xdr:row>131</xdr:row>
      <xdr:rowOff>76200</xdr:rowOff>
    </xdr:to>
    <xdr:sp>
      <xdr:nvSpPr>
        <xdr:cNvPr id="130" name="Line 130"/>
        <xdr:cNvSpPr>
          <a:spLocks/>
        </xdr:cNvSpPr>
      </xdr:nvSpPr>
      <xdr:spPr>
        <a:xfrm>
          <a:off x="5353050" y="21288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76200</xdr:rowOff>
    </xdr:from>
    <xdr:to>
      <xdr:col>11</xdr:col>
      <xdr:colOff>0</xdr:colOff>
      <xdr:row>137</xdr:row>
      <xdr:rowOff>76200</xdr:rowOff>
    </xdr:to>
    <xdr:sp>
      <xdr:nvSpPr>
        <xdr:cNvPr id="131" name="Line 131"/>
        <xdr:cNvSpPr>
          <a:spLocks/>
        </xdr:cNvSpPr>
      </xdr:nvSpPr>
      <xdr:spPr>
        <a:xfrm flipV="1">
          <a:off x="4743450" y="2128837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126</xdr:row>
      <xdr:rowOff>0</xdr:rowOff>
    </xdr:from>
    <xdr:ext cx="0" cy="152400"/>
    <xdr:sp>
      <xdr:nvSpPr>
        <xdr:cNvPr id="132" name="Line 132"/>
        <xdr:cNvSpPr>
          <a:spLocks/>
        </xdr:cNvSpPr>
      </xdr:nvSpPr>
      <xdr:spPr>
        <a:xfrm>
          <a:off x="8562975" y="20402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126</xdr:row>
      <xdr:rowOff>76200</xdr:rowOff>
    </xdr:from>
    <xdr:to>
      <xdr:col>17</xdr:col>
      <xdr:colOff>0</xdr:colOff>
      <xdr:row>126</xdr:row>
      <xdr:rowOff>76200</xdr:rowOff>
    </xdr:to>
    <xdr:sp>
      <xdr:nvSpPr>
        <xdr:cNvPr id="133" name="Line 133"/>
        <xdr:cNvSpPr>
          <a:spLocks/>
        </xdr:cNvSpPr>
      </xdr:nvSpPr>
      <xdr:spPr>
        <a:xfrm>
          <a:off x="7343775" y="20478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118</xdr:row>
      <xdr:rowOff>76200</xdr:rowOff>
    </xdr:from>
    <xdr:to>
      <xdr:col>15</xdr:col>
      <xdr:colOff>0</xdr:colOff>
      <xdr:row>126</xdr:row>
      <xdr:rowOff>76200</xdr:rowOff>
    </xdr:to>
    <xdr:sp>
      <xdr:nvSpPr>
        <xdr:cNvPr id="134" name="Line 134"/>
        <xdr:cNvSpPr>
          <a:spLocks/>
        </xdr:cNvSpPr>
      </xdr:nvSpPr>
      <xdr:spPr>
        <a:xfrm>
          <a:off x="6734175" y="19183350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121</xdr:row>
      <xdr:rowOff>0</xdr:rowOff>
    </xdr:from>
    <xdr:ext cx="0" cy="152400"/>
    <xdr:sp>
      <xdr:nvSpPr>
        <xdr:cNvPr id="135" name="Line 135"/>
        <xdr:cNvSpPr>
          <a:spLocks/>
        </xdr:cNvSpPr>
      </xdr:nvSpPr>
      <xdr:spPr>
        <a:xfrm>
          <a:off x="8562975" y="19592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121</xdr:row>
      <xdr:rowOff>76200</xdr:rowOff>
    </xdr:from>
    <xdr:to>
      <xdr:col>17</xdr:col>
      <xdr:colOff>0</xdr:colOff>
      <xdr:row>121</xdr:row>
      <xdr:rowOff>76200</xdr:rowOff>
    </xdr:to>
    <xdr:sp>
      <xdr:nvSpPr>
        <xdr:cNvPr id="136" name="Line 136"/>
        <xdr:cNvSpPr>
          <a:spLocks/>
        </xdr:cNvSpPr>
      </xdr:nvSpPr>
      <xdr:spPr>
        <a:xfrm>
          <a:off x="7343775" y="19669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118</xdr:row>
      <xdr:rowOff>76200</xdr:rowOff>
    </xdr:from>
    <xdr:to>
      <xdr:col>15</xdr:col>
      <xdr:colOff>0</xdr:colOff>
      <xdr:row>121</xdr:row>
      <xdr:rowOff>76200</xdr:rowOff>
    </xdr:to>
    <xdr:sp>
      <xdr:nvSpPr>
        <xdr:cNvPr id="137" name="Line 137"/>
        <xdr:cNvSpPr>
          <a:spLocks/>
        </xdr:cNvSpPr>
      </xdr:nvSpPr>
      <xdr:spPr>
        <a:xfrm>
          <a:off x="6734175" y="1918335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116</xdr:row>
      <xdr:rowOff>0</xdr:rowOff>
    </xdr:from>
    <xdr:ext cx="0" cy="152400"/>
    <xdr:sp>
      <xdr:nvSpPr>
        <xdr:cNvPr id="138" name="Line 138"/>
        <xdr:cNvSpPr>
          <a:spLocks/>
        </xdr:cNvSpPr>
      </xdr:nvSpPr>
      <xdr:spPr>
        <a:xfrm>
          <a:off x="8562975" y="18783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116</xdr:row>
      <xdr:rowOff>76200</xdr:rowOff>
    </xdr:from>
    <xdr:to>
      <xdr:col>17</xdr:col>
      <xdr:colOff>0</xdr:colOff>
      <xdr:row>116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7343775" y="18859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116</xdr:row>
      <xdr:rowOff>76200</xdr:rowOff>
    </xdr:from>
    <xdr:to>
      <xdr:col>15</xdr:col>
      <xdr:colOff>0</xdr:colOff>
      <xdr:row>118</xdr:row>
      <xdr:rowOff>76200</xdr:rowOff>
    </xdr:to>
    <xdr:sp>
      <xdr:nvSpPr>
        <xdr:cNvPr id="140" name="Line 140"/>
        <xdr:cNvSpPr>
          <a:spLocks/>
        </xdr:cNvSpPr>
      </xdr:nvSpPr>
      <xdr:spPr>
        <a:xfrm flipV="1">
          <a:off x="6734175" y="188595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111</xdr:row>
      <xdr:rowOff>0</xdr:rowOff>
    </xdr:from>
    <xdr:ext cx="0" cy="152400"/>
    <xdr:sp>
      <xdr:nvSpPr>
        <xdr:cNvPr id="141" name="Line 141"/>
        <xdr:cNvSpPr>
          <a:spLocks/>
        </xdr:cNvSpPr>
      </xdr:nvSpPr>
      <xdr:spPr>
        <a:xfrm>
          <a:off x="8562975" y="17973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111</xdr:row>
      <xdr:rowOff>76200</xdr:rowOff>
    </xdr:from>
    <xdr:to>
      <xdr:col>17</xdr:col>
      <xdr:colOff>0</xdr:colOff>
      <xdr:row>111</xdr:row>
      <xdr:rowOff>76200</xdr:rowOff>
    </xdr:to>
    <xdr:sp>
      <xdr:nvSpPr>
        <xdr:cNvPr id="142" name="Line 142"/>
        <xdr:cNvSpPr>
          <a:spLocks/>
        </xdr:cNvSpPr>
      </xdr:nvSpPr>
      <xdr:spPr>
        <a:xfrm>
          <a:off x="7343775" y="18049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111</xdr:row>
      <xdr:rowOff>76200</xdr:rowOff>
    </xdr:from>
    <xdr:to>
      <xdr:col>15</xdr:col>
      <xdr:colOff>0</xdr:colOff>
      <xdr:row>118</xdr:row>
      <xdr:rowOff>76200</xdr:rowOff>
    </xdr:to>
    <xdr:sp>
      <xdr:nvSpPr>
        <xdr:cNvPr id="143" name="Line 143"/>
        <xdr:cNvSpPr>
          <a:spLocks/>
        </xdr:cNvSpPr>
      </xdr:nvSpPr>
      <xdr:spPr>
        <a:xfrm flipV="1">
          <a:off x="6734175" y="18049875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118</xdr:row>
      <xdr:rowOff>0</xdr:rowOff>
    </xdr:from>
    <xdr:ext cx="152400" cy="152400"/>
    <xdr:sp>
      <xdr:nvSpPr>
        <xdr:cNvPr id="144" name="Oval 144"/>
        <xdr:cNvSpPr>
          <a:spLocks/>
        </xdr:cNvSpPr>
      </xdr:nvSpPr>
      <xdr:spPr>
        <a:xfrm>
          <a:off x="6572250" y="191071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118</xdr:row>
      <xdr:rowOff>76200</xdr:rowOff>
    </xdr:from>
    <xdr:to>
      <xdr:col>13</xdr:col>
      <xdr:colOff>0</xdr:colOff>
      <xdr:row>118</xdr:row>
      <xdr:rowOff>76200</xdr:rowOff>
    </xdr:to>
    <xdr:sp>
      <xdr:nvSpPr>
        <xdr:cNvPr id="145" name="Line 145"/>
        <xdr:cNvSpPr>
          <a:spLocks/>
        </xdr:cNvSpPr>
      </xdr:nvSpPr>
      <xdr:spPr>
        <a:xfrm>
          <a:off x="5353050" y="19183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76200</xdr:rowOff>
    </xdr:from>
    <xdr:to>
      <xdr:col>11</xdr:col>
      <xdr:colOff>0</xdr:colOff>
      <xdr:row>118</xdr:row>
      <xdr:rowOff>76200</xdr:rowOff>
    </xdr:to>
    <xdr:sp>
      <xdr:nvSpPr>
        <xdr:cNvPr id="146" name="Line 146"/>
        <xdr:cNvSpPr>
          <a:spLocks/>
        </xdr:cNvSpPr>
      </xdr:nvSpPr>
      <xdr:spPr>
        <a:xfrm>
          <a:off x="4743450" y="18211800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106</xdr:row>
      <xdr:rowOff>0</xdr:rowOff>
    </xdr:from>
    <xdr:ext cx="0" cy="152400"/>
    <xdr:sp>
      <xdr:nvSpPr>
        <xdr:cNvPr id="147" name="Line 147"/>
        <xdr:cNvSpPr>
          <a:spLocks/>
        </xdr:cNvSpPr>
      </xdr:nvSpPr>
      <xdr:spPr>
        <a:xfrm>
          <a:off x="6572250" y="17164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106</xdr:row>
      <xdr:rowOff>76200</xdr:rowOff>
    </xdr:from>
    <xdr:to>
      <xdr:col>17</xdr:col>
      <xdr:colOff>0</xdr:colOff>
      <xdr:row>106</xdr:row>
      <xdr:rowOff>76200</xdr:rowOff>
    </xdr:to>
    <xdr:sp>
      <xdr:nvSpPr>
        <xdr:cNvPr id="148" name="Line 148"/>
        <xdr:cNvSpPr>
          <a:spLocks/>
        </xdr:cNvSpPr>
      </xdr:nvSpPr>
      <xdr:spPr>
        <a:xfrm>
          <a:off x="6734175" y="17240250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106</xdr:row>
      <xdr:rowOff>76200</xdr:rowOff>
    </xdr:from>
    <xdr:to>
      <xdr:col>13</xdr:col>
      <xdr:colOff>0</xdr:colOff>
      <xdr:row>106</xdr:row>
      <xdr:rowOff>76200</xdr:rowOff>
    </xdr:to>
    <xdr:sp>
      <xdr:nvSpPr>
        <xdr:cNvPr id="149" name="Line 149"/>
        <xdr:cNvSpPr>
          <a:spLocks/>
        </xdr:cNvSpPr>
      </xdr:nvSpPr>
      <xdr:spPr>
        <a:xfrm>
          <a:off x="5353050" y="17240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76200</xdr:rowOff>
    </xdr:from>
    <xdr:to>
      <xdr:col>11</xdr:col>
      <xdr:colOff>0</xdr:colOff>
      <xdr:row>112</xdr:row>
      <xdr:rowOff>76200</xdr:rowOff>
    </xdr:to>
    <xdr:sp>
      <xdr:nvSpPr>
        <xdr:cNvPr id="150" name="Line 150"/>
        <xdr:cNvSpPr>
          <a:spLocks/>
        </xdr:cNvSpPr>
      </xdr:nvSpPr>
      <xdr:spPr>
        <a:xfrm flipV="1">
          <a:off x="4743450" y="17240250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156</xdr:row>
      <xdr:rowOff>0</xdr:rowOff>
    </xdr:from>
    <xdr:ext cx="0" cy="152400"/>
    <xdr:sp>
      <xdr:nvSpPr>
        <xdr:cNvPr id="151" name="Line 151"/>
        <xdr:cNvSpPr>
          <a:spLocks/>
        </xdr:cNvSpPr>
      </xdr:nvSpPr>
      <xdr:spPr>
        <a:xfrm>
          <a:off x="4591050" y="25260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156</xdr:row>
      <xdr:rowOff>76200</xdr:rowOff>
    </xdr:from>
    <xdr:to>
      <xdr:col>17</xdr:col>
      <xdr:colOff>0</xdr:colOff>
      <xdr:row>156</xdr:row>
      <xdr:rowOff>76200</xdr:rowOff>
    </xdr:to>
    <xdr:sp>
      <xdr:nvSpPr>
        <xdr:cNvPr id="152" name="Line 152"/>
        <xdr:cNvSpPr>
          <a:spLocks/>
        </xdr:cNvSpPr>
      </xdr:nvSpPr>
      <xdr:spPr>
        <a:xfrm>
          <a:off x="4743450" y="25336500"/>
          <a:ext cx="3819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76200</xdr:rowOff>
    </xdr:from>
    <xdr:to>
      <xdr:col>9</xdr:col>
      <xdr:colOff>0</xdr:colOff>
      <xdr:row>156</xdr:row>
      <xdr:rowOff>76200</xdr:rowOff>
    </xdr:to>
    <xdr:sp>
      <xdr:nvSpPr>
        <xdr:cNvPr id="153" name="Line 153"/>
        <xdr:cNvSpPr>
          <a:spLocks/>
        </xdr:cNvSpPr>
      </xdr:nvSpPr>
      <xdr:spPr>
        <a:xfrm>
          <a:off x="3371850" y="25336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156</xdr:row>
      <xdr:rowOff>76200</xdr:rowOff>
    </xdr:from>
    <xdr:to>
      <xdr:col>7</xdr:col>
      <xdr:colOff>0</xdr:colOff>
      <xdr:row>166</xdr:row>
      <xdr:rowOff>76200</xdr:rowOff>
    </xdr:to>
    <xdr:sp>
      <xdr:nvSpPr>
        <xdr:cNvPr id="154" name="Line 154"/>
        <xdr:cNvSpPr>
          <a:spLocks/>
        </xdr:cNvSpPr>
      </xdr:nvSpPr>
      <xdr:spPr>
        <a:xfrm flipV="1">
          <a:off x="2762250" y="25336500"/>
          <a:ext cx="6096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161</xdr:row>
      <xdr:rowOff>0</xdr:rowOff>
    </xdr:from>
    <xdr:ext cx="0" cy="152400"/>
    <xdr:sp>
      <xdr:nvSpPr>
        <xdr:cNvPr id="155" name="Line 155"/>
        <xdr:cNvSpPr>
          <a:spLocks/>
        </xdr:cNvSpPr>
      </xdr:nvSpPr>
      <xdr:spPr>
        <a:xfrm>
          <a:off x="4591050" y="26069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161</xdr:row>
      <xdr:rowOff>76200</xdr:rowOff>
    </xdr:from>
    <xdr:to>
      <xdr:col>17</xdr:col>
      <xdr:colOff>0</xdr:colOff>
      <xdr:row>161</xdr:row>
      <xdr:rowOff>76200</xdr:rowOff>
    </xdr:to>
    <xdr:sp>
      <xdr:nvSpPr>
        <xdr:cNvPr id="156" name="Line 156"/>
        <xdr:cNvSpPr>
          <a:spLocks/>
        </xdr:cNvSpPr>
      </xdr:nvSpPr>
      <xdr:spPr>
        <a:xfrm>
          <a:off x="4743450" y="26146125"/>
          <a:ext cx="3819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76200</xdr:rowOff>
    </xdr:from>
    <xdr:to>
      <xdr:col>9</xdr:col>
      <xdr:colOff>0</xdr:colOff>
      <xdr:row>161</xdr:row>
      <xdr:rowOff>76200</xdr:rowOff>
    </xdr:to>
    <xdr:sp>
      <xdr:nvSpPr>
        <xdr:cNvPr id="157" name="Line 157"/>
        <xdr:cNvSpPr>
          <a:spLocks/>
        </xdr:cNvSpPr>
      </xdr:nvSpPr>
      <xdr:spPr>
        <a:xfrm>
          <a:off x="3371850" y="26146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161</xdr:row>
      <xdr:rowOff>76200</xdr:rowOff>
    </xdr:from>
    <xdr:to>
      <xdr:col>7</xdr:col>
      <xdr:colOff>0</xdr:colOff>
      <xdr:row>166</xdr:row>
      <xdr:rowOff>76200</xdr:rowOff>
    </xdr:to>
    <xdr:sp>
      <xdr:nvSpPr>
        <xdr:cNvPr id="158" name="Line 158"/>
        <xdr:cNvSpPr>
          <a:spLocks/>
        </xdr:cNvSpPr>
      </xdr:nvSpPr>
      <xdr:spPr>
        <a:xfrm flipV="1">
          <a:off x="2762250" y="26146125"/>
          <a:ext cx="609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166</xdr:row>
      <xdr:rowOff>0</xdr:rowOff>
    </xdr:from>
    <xdr:ext cx="0" cy="152400"/>
    <xdr:sp>
      <xdr:nvSpPr>
        <xdr:cNvPr id="159" name="Line 159"/>
        <xdr:cNvSpPr>
          <a:spLocks/>
        </xdr:cNvSpPr>
      </xdr:nvSpPr>
      <xdr:spPr>
        <a:xfrm>
          <a:off x="4591050" y="26879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166</xdr:row>
      <xdr:rowOff>76200</xdr:rowOff>
    </xdr:from>
    <xdr:to>
      <xdr:col>17</xdr:col>
      <xdr:colOff>0</xdr:colOff>
      <xdr:row>166</xdr:row>
      <xdr:rowOff>76200</xdr:rowOff>
    </xdr:to>
    <xdr:sp>
      <xdr:nvSpPr>
        <xdr:cNvPr id="160" name="Line 160"/>
        <xdr:cNvSpPr>
          <a:spLocks/>
        </xdr:cNvSpPr>
      </xdr:nvSpPr>
      <xdr:spPr>
        <a:xfrm>
          <a:off x="4743450" y="26955750"/>
          <a:ext cx="3819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166</xdr:row>
      <xdr:rowOff>76200</xdr:rowOff>
    </xdr:from>
    <xdr:to>
      <xdr:col>9</xdr:col>
      <xdr:colOff>0</xdr:colOff>
      <xdr:row>166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3371850" y="26955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166</xdr:row>
      <xdr:rowOff>76200</xdr:rowOff>
    </xdr:from>
    <xdr:to>
      <xdr:col>7</xdr:col>
      <xdr:colOff>0</xdr:colOff>
      <xdr:row>166</xdr:row>
      <xdr:rowOff>76200</xdr:rowOff>
    </xdr:to>
    <xdr:sp>
      <xdr:nvSpPr>
        <xdr:cNvPr id="162" name="Line 162"/>
        <xdr:cNvSpPr>
          <a:spLocks/>
        </xdr:cNvSpPr>
      </xdr:nvSpPr>
      <xdr:spPr>
        <a:xfrm>
          <a:off x="2762250" y="26955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177</xdr:row>
      <xdr:rowOff>0</xdr:rowOff>
    </xdr:from>
    <xdr:ext cx="152400" cy="152400"/>
    <xdr:sp>
      <xdr:nvSpPr>
        <xdr:cNvPr id="163" name="Rectangle 163"/>
        <xdr:cNvSpPr>
          <a:spLocks/>
        </xdr:cNvSpPr>
      </xdr:nvSpPr>
      <xdr:spPr>
        <a:xfrm>
          <a:off x="4591050" y="286607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177</xdr:row>
      <xdr:rowOff>76200</xdr:rowOff>
    </xdr:from>
    <xdr:to>
      <xdr:col>9</xdr:col>
      <xdr:colOff>0</xdr:colOff>
      <xdr:row>177</xdr:row>
      <xdr:rowOff>76200</xdr:rowOff>
    </xdr:to>
    <xdr:sp>
      <xdr:nvSpPr>
        <xdr:cNvPr id="164" name="Line 164"/>
        <xdr:cNvSpPr>
          <a:spLocks/>
        </xdr:cNvSpPr>
      </xdr:nvSpPr>
      <xdr:spPr>
        <a:xfrm>
          <a:off x="3371850" y="28736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166</xdr:row>
      <xdr:rowOff>76200</xdr:rowOff>
    </xdr:from>
    <xdr:to>
      <xdr:col>7</xdr:col>
      <xdr:colOff>0</xdr:colOff>
      <xdr:row>177</xdr:row>
      <xdr:rowOff>76200</xdr:rowOff>
    </xdr:to>
    <xdr:sp>
      <xdr:nvSpPr>
        <xdr:cNvPr id="165" name="Line 165"/>
        <xdr:cNvSpPr>
          <a:spLocks/>
        </xdr:cNvSpPr>
      </xdr:nvSpPr>
      <xdr:spPr>
        <a:xfrm>
          <a:off x="2762250" y="26955750"/>
          <a:ext cx="6096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191</xdr:row>
      <xdr:rowOff>0</xdr:rowOff>
    </xdr:from>
    <xdr:ext cx="0" cy="152400"/>
    <xdr:sp>
      <xdr:nvSpPr>
        <xdr:cNvPr id="166" name="Line 166"/>
        <xdr:cNvSpPr>
          <a:spLocks/>
        </xdr:cNvSpPr>
      </xdr:nvSpPr>
      <xdr:spPr>
        <a:xfrm>
          <a:off x="8562975" y="30927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191</xdr:row>
      <xdr:rowOff>76200</xdr:rowOff>
    </xdr:from>
    <xdr:to>
      <xdr:col>17</xdr:col>
      <xdr:colOff>0</xdr:colOff>
      <xdr:row>191</xdr:row>
      <xdr:rowOff>76200</xdr:rowOff>
    </xdr:to>
    <xdr:sp>
      <xdr:nvSpPr>
        <xdr:cNvPr id="167" name="Line 167"/>
        <xdr:cNvSpPr>
          <a:spLocks/>
        </xdr:cNvSpPr>
      </xdr:nvSpPr>
      <xdr:spPr>
        <a:xfrm>
          <a:off x="7343775" y="31003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183</xdr:row>
      <xdr:rowOff>76200</xdr:rowOff>
    </xdr:from>
    <xdr:to>
      <xdr:col>15</xdr:col>
      <xdr:colOff>0</xdr:colOff>
      <xdr:row>191</xdr:row>
      <xdr:rowOff>76200</xdr:rowOff>
    </xdr:to>
    <xdr:sp>
      <xdr:nvSpPr>
        <xdr:cNvPr id="168" name="Line 168"/>
        <xdr:cNvSpPr>
          <a:spLocks/>
        </xdr:cNvSpPr>
      </xdr:nvSpPr>
      <xdr:spPr>
        <a:xfrm>
          <a:off x="6734175" y="2970847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186</xdr:row>
      <xdr:rowOff>0</xdr:rowOff>
    </xdr:from>
    <xdr:ext cx="0" cy="152400"/>
    <xdr:sp>
      <xdr:nvSpPr>
        <xdr:cNvPr id="169" name="Line 169"/>
        <xdr:cNvSpPr>
          <a:spLocks/>
        </xdr:cNvSpPr>
      </xdr:nvSpPr>
      <xdr:spPr>
        <a:xfrm>
          <a:off x="8562975" y="30118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186</xdr:row>
      <xdr:rowOff>76200</xdr:rowOff>
    </xdr:from>
    <xdr:to>
      <xdr:col>17</xdr:col>
      <xdr:colOff>0</xdr:colOff>
      <xdr:row>186</xdr:row>
      <xdr:rowOff>76200</xdr:rowOff>
    </xdr:to>
    <xdr:sp>
      <xdr:nvSpPr>
        <xdr:cNvPr id="170" name="Line 170"/>
        <xdr:cNvSpPr>
          <a:spLocks/>
        </xdr:cNvSpPr>
      </xdr:nvSpPr>
      <xdr:spPr>
        <a:xfrm>
          <a:off x="7343775" y="30194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183</xdr:row>
      <xdr:rowOff>76200</xdr:rowOff>
    </xdr:from>
    <xdr:to>
      <xdr:col>15</xdr:col>
      <xdr:colOff>0</xdr:colOff>
      <xdr:row>186</xdr:row>
      <xdr:rowOff>76200</xdr:rowOff>
    </xdr:to>
    <xdr:sp>
      <xdr:nvSpPr>
        <xdr:cNvPr id="171" name="Line 171"/>
        <xdr:cNvSpPr>
          <a:spLocks/>
        </xdr:cNvSpPr>
      </xdr:nvSpPr>
      <xdr:spPr>
        <a:xfrm>
          <a:off x="6734175" y="2970847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181</xdr:row>
      <xdr:rowOff>0</xdr:rowOff>
    </xdr:from>
    <xdr:ext cx="0" cy="152400"/>
    <xdr:sp>
      <xdr:nvSpPr>
        <xdr:cNvPr id="172" name="Line 172"/>
        <xdr:cNvSpPr>
          <a:spLocks/>
        </xdr:cNvSpPr>
      </xdr:nvSpPr>
      <xdr:spPr>
        <a:xfrm>
          <a:off x="8562975" y="29308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181</xdr:row>
      <xdr:rowOff>76200</xdr:rowOff>
    </xdr:from>
    <xdr:to>
      <xdr:col>17</xdr:col>
      <xdr:colOff>0</xdr:colOff>
      <xdr:row>181</xdr:row>
      <xdr:rowOff>76200</xdr:rowOff>
    </xdr:to>
    <xdr:sp>
      <xdr:nvSpPr>
        <xdr:cNvPr id="173" name="Line 173"/>
        <xdr:cNvSpPr>
          <a:spLocks/>
        </xdr:cNvSpPr>
      </xdr:nvSpPr>
      <xdr:spPr>
        <a:xfrm>
          <a:off x="7343775" y="29384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181</xdr:row>
      <xdr:rowOff>76200</xdr:rowOff>
    </xdr:from>
    <xdr:to>
      <xdr:col>15</xdr:col>
      <xdr:colOff>0</xdr:colOff>
      <xdr:row>183</xdr:row>
      <xdr:rowOff>76200</xdr:rowOff>
    </xdr:to>
    <xdr:sp>
      <xdr:nvSpPr>
        <xdr:cNvPr id="174" name="Line 174"/>
        <xdr:cNvSpPr>
          <a:spLocks/>
        </xdr:cNvSpPr>
      </xdr:nvSpPr>
      <xdr:spPr>
        <a:xfrm flipV="1">
          <a:off x="6734175" y="2938462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176</xdr:row>
      <xdr:rowOff>0</xdr:rowOff>
    </xdr:from>
    <xdr:ext cx="0" cy="152400"/>
    <xdr:sp>
      <xdr:nvSpPr>
        <xdr:cNvPr id="175" name="Line 175"/>
        <xdr:cNvSpPr>
          <a:spLocks/>
        </xdr:cNvSpPr>
      </xdr:nvSpPr>
      <xdr:spPr>
        <a:xfrm>
          <a:off x="8562975" y="2849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176</xdr:row>
      <xdr:rowOff>76200</xdr:rowOff>
    </xdr:from>
    <xdr:to>
      <xdr:col>17</xdr:col>
      <xdr:colOff>0</xdr:colOff>
      <xdr:row>176</xdr:row>
      <xdr:rowOff>76200</xdr:rowOff>
    </xdr:to>
    <xdr:sp>
      <xdr:nvSpPr>
        <xdr:cNvPr id="176" name="Line 176"/>
        <xdr:cNvSpPr>
          <a:spLocks/>
        </xdr:cNvSpPr>
      </xdr:nvSpPr>
      <xdr:spPr>
        <a:xfrm>
          <a:off x="7343775" y="28575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176</xdr:row>
      <xdr:rowOff>76200</xdr:rowOff>
    </xdr:from>
    <xdr:to>
      <xdr:col>15</xdr:col>
      <xdr:colOff>0</xdr:colOff>
      <xdr:row>183</xdr:row>
      <xdr:rowOff>76200</xdr:rowOff>
    </xdr:to>
    <xdr:sp>
      <xdr:nvSpPr>
        <xdr:cNvPr id="177" name="Line 177"/>
        <xdr:cNvSpPr>
          <a:spLocks/>
        </xdr:cNvSpPr>
      </xdr:nvSpPr>
      <xdr:spPr>
        <a:xfrm flipV="1">
          <a:off x="6734175" y="2857500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183</xdr:row>
      <xdr:rowOff>0</xdr:rowOff>
    </xdr:from>
    <xdr:ext cx="152400" cy="152400"/>
    <xdr:sp>
      <xdr:nvSpPr>
        <xdr:cNvPr id="178" name="Oval 178"/>
        <xdr:cNvSpPr>
          <a:spLocks/>
        </xdr:cNvSpPr>
      </xdr:nvSpPr>
      <xdr:spPr>
        <a:xfrm>
          <a:off x="6572250" y="296322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183</xdr:row>
      <xdr:rowOff>76200</xdr:rowOff>
    </xdr:from>
    <xdr:to>
      <xdr:col>13</xdr:col>
      <xdr:colOff>0</xdr:colOff>
      <xdr:row>183</xdr:row>
      <xdr:rowOff>76200</xdr:rowOff>
    </xdr:to>
    <xdr:sp>
      <xdr:nvSpPr>
        <xdr:cNvPr id="179" name="Line 179"/>
        <xdr:cNvSpPr>
          <a:spLocks/>
        </xdr:cNvSpPr>
      </xdr:nvSpPr>
      <xdr:spPr>
        <a:xfrm>
          <a:off x="5353050" y="29708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177</xdr:row>
      <xdr:rowOff>76200</xdr:rowOff>
    </xdr:from>
    <xdr:to>
      <xdr:col>11</xdr:col>
      <xdr:colOff>0</xdr:colOff>
      <xdr:row>183</xdr:row>
      <xdr:rowOff>76200</xdr:rowOff>
    </xdr:to>
    <xdr:sp>
      <xdr:nvSpPr>
        <xdr:cNvPr id="180" name="Line 180"/>
        <xdr:cNvSpPr>
          <a:spLocks/>
        </xdr:cNvSpPr>
      </xdr:nvSpPr>
      <xdr:spPr>
        <a:xfrm>
          <a:off x="4743450" y="2873692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171</xdr:row>
      <xdr:rowOff>0</xdr:rowOff>
    </xdr:from>
    <xdr:ext cx="0" cy="152400"/>
    <xdr:sp>
      <xdr:nvSpPr>
        <xdr:cNvPr id="181" name="Line 181"/>
        <xdr:cNvSpPr>
          <a:spLocks/>
        </xdr:cNvSpPr>
      </xdr:nvSpPr>
      <xdr:spPr>
        <a:xfrm>
          <a:off x="6572250" y="2768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171</xdr:row>
      <xdr:rowOff>76200</xdr:rowOff>
    </xdr:from>
    <xdr:to>
      <xdr:col>17</xdr:col>
      <xdr:colOff>0</xdr:colOff>
      <xdr:row>171</xdr:row>
      <xdr:rowOff>76200</xdr:rowOff>
    </xdr:to>
    <xdr:sp>
      <xdr:nvSpPr>
        <xdr:cNvPr id="182" name="Line 182"/>
        <xdr:cNvSpPr>
          <a:spLocks/>
        </xdr:cNvSpPr>
      </xdr:nvSpPr>
      <xdr:spPr>
        <a:xfrm>
          <a:off x="6734175" y="2776537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171</xdr:row>
      <xdr:rowOff>76200</xdr:rowOff>
    </xdr:from>
    <xdr:to>
      <xdr:col>13</xdr:col>
      <xdr:colOff>0</xdr:colOff>
      <xdr:row>171</xdr:row>
      <xdr:rowOff>76200</xdr:rowOff>
    </xdr:to>
    <xdr:sp>
      <xdr:nvSpPr>
        <xdr:cNvPr id="183" name="Line 183"/>
        <xdr:cNvSpPr>
          <a:spLocks/>
        </xdr:cNvSpPr>
      </xdr:nvSpPr>
      <xdr:spPr>
        <a:xfrm>
          <a:off x="5353050" y="27765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171</xdr:row>
      <xdr:rowOff>76200</xdr:rowOff>
    </xdr:from>
    <xdr:to>
      <xdr:col>11</xdr:col>
      <xdr:colOff>0</xdr:colOff>
      <xdr:row>177</xdr:row>
      <xdr:rowOff>76200</xdr:rowOff>
    </xdr:to>
    <xdr:sp>
      <xdr:nvSpPr>
        <xdr:cNvPr id="184" name="Line 184"/>
        <xdr:cNvSpPr>
          <a:spLocks/>
        </xdr:cNvSpPr>
      </xdr:nvSpPr>
      <xdr:spPr>
        <a:xfrm flipV="1">
          <a:off x="4743450" y="2776537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52400" cy="152400"/>
    <xdr:sp>
      <xdr:nvSpPr>
        <xdr:cNvPr id="185" name="Rectangle 185"/>
        <xdr:cNvSpPr>
          <a:spLocks/>
        </xdr:cNvSpPr>
      </xdr:nvSpPr>
      <xdr:spPr>
        <a:xfrm>
          <a:off x="609600" y="191071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118</xdr:row>
      <xdr:rowOff>76200</xdr:rowOff>
    </xdr:from>
    <xdr:to>
      <xdr:col>1</xdr:col>
      <xdr:colOff>0</xdr:colOff>
      <xdr:row>118</xdr:row>
      <xdr:rowOff>76200</xdr:rowOff>
    </xdr:to>
    <xdr:sp>
      <xdr:nvSpPr>
        <xdr:cNvPr id="186" name="Line 186"/>
        <xdr:cNvSpPr>
          <a:spLocks/>
        </xdr:cNvSpPr>
      </xdr:nvSpPr>
      <xdr:spPr>
        <a:xfrm>
          <a:off x="0" y="191833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96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1219200" y="155448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96</xdr:row>
      <xdr:rowOff>76200</xdr:rowOff>
    </xdr:from>
    <xdr:to>
      <xdr:col>2</xdr:col>
      <xdr:colOff>0</xdr:colOff>
      <xdr:row>96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15621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160</xdr:row>
      <xdr:rowOff>0</xdr:rowOff>
    </xdr:from>
    <xdr:ext cx="0" cy="152400"/>
    <xdr:sp>
      <xdr:nvSpPr>
        <xdr:cNvPr id="3" name="Line 3"/>
        <xdr:cNvSpPr>
          <a:spLocks/>
        </xdr:cNvSpPr>
      </xdr:nvSpPr>
      <xdr:spPr>
        <a:xfrm>
          <a:off x="1219200" y="25908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160</xdr:row>
      <xdr:rowOff>76200</xdr:rowOff>
    </xdr:from>
    <xdr:to>
      <xdr:col>14</xdr:col>
      <xdr:colOff>0</xdr:colOff>
      <xdr:row>160</xdr:row>
      <xdr:rowOff>76200</xdr:rowOff>
    </xdr:to>
    <xdr:sp>
      <xdr:nvSpPr>
        <xdr:cNvPr id="4" name="Line 4"/>
        <xdr:cNvSpPr>
          <a:spLocks/>
        </xdr:cNvSpPr>
      </xdr:nvSpPr>
      <xdr:spPr>
        <a:xfrm>
          <a:off x="1390650" y="25984200"/>
          <a:ext cx="58197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76200</xdr:rowOff>
    </xdr:from>
    <xdr:to>
      <xdr:col>2</xdr:col>
      <xdr:colOff>0</xdr:colOff>
      <xdr:row>160</xdr:row>
      <xdr:rowOff>76200</xdr:rowOff>
    </xdr:to>
    <xdr:sp>
      <xdr:nvSpPr>
        <xdr:cNvPr id="5" name="Line 5"/>
        <xdr:cNvSpPr>
          <a:spLocks/>
        </xdr:cNvSpPr>
      </xdr:nvSpPr>
      <xdr:spPr>
        <a:xfrm>
          <a:off x="0" y="25984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38</xdr:row>
      <xdr:rowOff>0</xdr:rowOff>
    </xdr:from>
    <xdr:ext cx="152400" cy="152400"/>
    <xdr:sp>
      <xdr:nvSpPr>
        <xdr:cNvPr id="6" name="Rectangle 6"/>
        <xdr:cNvSpPr>
          <a:spLocks/>
        </xdr:cNvSpPr>
      </xdr:nvSpPr>
      <xdr:spPr>
        <a:xfrm>
          <a:off x="3219450" y="61531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38</xdr:row>
      <xdr:rowOff>76200</xdr:rowOff>
    </xdr:from>
    <xdr:to>
      <xdr:col>6</xdr:col>
      <xdr:colOff>0</xdr:colOff>
      <xdr:row>38</xdr:row>
      <xdr:rowOff>76200</xdr:rowOff>
    </xdr:to>
    <xdr:sp>
      <xdr:nvSpPr>
        <xdr:cNvPr id="7" name="Line 7"/>
        <xdr:cNvSpPr>
          <a:spLocks/>
        </xdr:cNvSpPr>
      </xdr:nvSpPr>
      <xdr:spPr>
        <a:xfrm>
          <a:off x="2000250" y="6229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76200</xdr:rowOff>
    </xdr:from>
    <xdr:to>
      <xdr:col>4</xdr:col>
      <xdr:colOff>0</xdr:colOff>
      <xdr:row>96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1390650" y="6229350"/>
          <a:ext cx="609600" cy="939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92</xdr:row>
      <xdr:rowOff>0</xdr:rowOff>
    </xdr:from>
    <xdr:ext cx="152400" cy="152400"/>
    <xdr:sp>
      <xdr:nvSpPr>
        <xdr:cNvPr id="9" name="Rectangle 9"/>
        <xdr:cNvSpPr>
          <a:spLocks/>
        </xdr:cNvSpPr>
      </xdr:nvSpPr>
      <xdr:spPr>
        <a:xfrm>
          <a:off x="3219450" y="148971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92</xdr:row>
      <xdr:rowOff>76200</xdr:rowOff>
    </xdr:from>
    <xdr:to>
      <xdr:col>6</xdr:col>
      <xdr:colOff>0</xdr:colOff>
      <xdr:row>92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000250" y="14973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4</xdr:col>
      <xdr:colOff>0</xdr:colOff>
      <xdr:row>96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1390650" y="14973300"/>
          <a:ext cx="609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135</xdr:row>
      <xdr:rowOff>0</xdr:rowOff>
    </xdr:from>
    <xdr:ext cx="152400" cy="152400"/>
    <xdr:sp>
      <xdr:nvSpPr>
        <xdr:cNvPr id="12" name="Rectangle 12"/>
        <xdr:cNvSpPr>
          <a:spLocks/>
        </xdr:cNvSpPr>
      </xdr:nvSpPr>
      <xdr:spPr>
        <a:xfrm>
          <a:off x="3219450" y="218598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135</xdr:row>
      <xdr:rowOff>76200</xdr:rowOff>
    </xdr:from>
    <xdr:to>
      <xdr:col>6</xdr:col>
      <xdr:colOff>0</xdr:colOff>
      <xdr:row>135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000250" y="21936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76200</xdr:rowOff>
    </xdr:from>
    <xdr:to>
      <xdr:col>4</xdr:col>
      <xdr:colOff>0</xdr:colOff>
      <xdr:row>135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1390650" y="15621000"/>
          <a:ext cx="60960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155</xdr:row>
      <xdr:rowOff>0</xdr:rowOff>
    </xdr:from>
    <xdr:ext cx="0" cy="152400"/>
    <xdr:sp>
      <xdr:nvSpPr>
        <xdr:cNvPr id="15" name="Line 15"/>
        <xdr:cNvSpPr>
          <a:spLocks/>
        </xdr:cNvSpPr>
      </xdr:nvSpPr>
      <xdr:spPr>
        <a:xfrm>
          <a:off x="3219450" y="25098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155</xdr:row>
      <xdr:rowOff>76200</xdr:rowOff>
    </xdr:from>
    <xdr:to>
      <xdr:col>14</xdr:col>
      <xdr:colOff>0</xdr:colOff>
      <xdr:row>155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3390900" y="25174575"/>
          <a:ext cx="3819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76200</xdr:rowOff>
    </xdr:from>
    <xdr:to>
      <xdr:col>6</xdr:col>
      <xdr:colOff>0</xdr:colOff>
      <xdr:row>155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2000250" y="25174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76200</xdr:rowOff>
    </xdr:from>
    <xdr:to>
      <xdr:col>4</xdr:col>
      <xdr:colOff>0</xdr:colOff>
      <xdr:row>155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1390650" y="15621000"/>
          <a:ext cx="609600" cy="955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12</xdr:row>
      <xdr:rowOff>0</xdr:rowOff>
    </xdr:from>
    <xdr:ext cx="152400" cy="152400"/>
    <xdr:sp>
      <xdr:nvSpPr>
        <xdr:cNvPr id="19" name="Oval 19"/>
        <xdr:cNvSpPr>
          <a:spLocks/>
        </xdr:cNvSpPr>
      </xdr:nvSpPr>
      <xdr:spPr>
        <a:xfrm>
          <a:off x="5219700" y="19431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12</xdr:row>
      <xdr:rowOff>76200</xdr:rowOff>
    </xdr:from>
    <xdr:to>
      <xdr:col>10</xdr:col>
      <xdr:colOff>0</xdr:colOff>
      <xdr:row>12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0005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76200</xdr:rowOff>
    </xdr:from>
    <xdr:to>
      <xdr:col>8</xdr:col>
      <xdr:colOff>0</xdr:colOff>
      <xdr:row>38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3390900" y="2019300"/>
          <a:ext cx="60960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32</xdr:row>
      <xdr:rowOff>0</xdr:rowOff>
    </xdr:from>
    <xdr:ext cx="152400" cy="152400"/>
    <xdr:sp>
      <xdr:nvSpPr>
        <xdr:cNvPr id="22" name="Oval 22"/>
        <xdr:cNvSpPr>
          <a:spLocks/>
        </xdr:cNvSpPr>
      </xdr:nvSpPr>
      <xdr:spPr>
        <a:xfrm>
          <a:off x="5219700" y="51816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32</xdr:row>
      <xdr:rowOff>76200</xdr:rowOff>
    </xdr:from>
    <xdr:to>
      <xdr:col>10</xdr:col>
      <xdr:colOff>0</xdr:colOff>
      <xdr:row>32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000500" y="5257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76200</xdr:rowOff>
    </xdr:from>
    <xdr:to>
      <xdr:col>8</xdr:col>
      <xdr:colOff>0</xdr:colOff>
      <xdr:row>38</xdr:row>
      <xdr:rowOff>76200</xdr:rowOff>
    </xdr:to>
    <xdr:sp>
      <xdr:nvSpPr>
        <xdr:cNvPr id="24" name="Line 24"/>
        <xdr:cNvSpPr>
          <a:spLocks/>
        </xdr:cNvSpPr>
      </xdr:nvSpPr>
      <xdr:spPr>
        <a:xfrm flipV="1">
          <a:off x="3390900" y="5257800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40</xdr:row>
      <xdr:rowOff>0</xdr:rowOff>
    </xdr:from>
    <xdr:ext cx="0" cy="152400"/>
    <xdr:sp>
      <xdr:nvSpPr>
        <xdr:cNvPr id="25" name="Line 25"/>
        <xdr:cNvSpPr>
          <a:spLocks/>
        </xdr:cNvSpPr>
      </xdr:nvSpPr>
      <xdr:spPr>
        <a:xfrm>
          <a:off x="7210425" y="6477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40</xdr:row>
      <xdr:rowOff>76200</xdr:rowOff>
    </xdr:from>
    <xdr:to>
      <xdr:col>14</xdr:col>
      <xdr:colOff>0</xdr:colOff>
      <xdr:row>40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5991225" y="6553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76200</xdr:rowOff>
    </xdr:from>
    <xdr:to>
      <xdr:col>12</xdr:col>
      <xdr:colOff>0</xdr:colOff>
      <xdr:row>40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5381625" y="5257800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35</xdr:row>
      <xdr:rowOff>0</xdr:rowOff>
    </xdr:from>
    <xdr:ext cx="0" cy="152400"/>
    <xdr:sp>
      <xdr:nvSpPr>
        <xdr:cNvPr id="28" name="Line 28"/>
        <xdr:cNvSpPr>
          <a:spLocks/>
        </xdr:cNvSpPr>
      </xdr:nvSpPr>
      <xdr:spPr>
        <a:xfrm>
          <a:off x="7210425" y="5667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35</xdr:row>
      <xdr:rowOff>76200</xdr:rowOff>
    </xdr:from>
    <xdr:to>
      <xdr:col>14</xdr:col>
      <xdr:colOff>0</xdr:colOff>
      <xdr:row>35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5991225" y="5743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76200</xdr:rowOff>
    </xdr:from>
    <xdr:to>
      <xdr:col>12</xdr:col>
      <xdr:colOff>0</xdr:colOff>
      <xdr:row>35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5381625" y="525780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5</xdr:row>
      <xdr:rowOff>0</xdr:rowOff>
    </xdr:from>
    <xdr:ext cx="0" cy="152400"/>
    <xdr:sp>
      <xdr:nvSpPr>
        <xdr:cNvPr id="31" name="Line 31"/>
        <xdr:cNvSpPr>
          <a:spLocks/>
        </xdr:cNvSpPr>
      </xdr:nvSpPr>
      <xdr:spPr>
        <a:xfrm>
          <a:off x="7210425" y="809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5</xdr:row>
      <xdr:rowOff>76200</xdr:rowOff>
    </xdr:from>
    <xdr:to>
      <xdr:col>14</xdr:col>
      <xdr:colOff>0</xdr:colOff>
      <xdr:row>5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5991225" y="885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76200</xdr:rowOff>
    </xdr:from>
    <xdr:to>
      <xdr:col>12</xdr:col>
      <xdr:colOff>0</xdr:colOff>
      <xdr:row>12</xdr:row>
      <xdr:rowOff>76200</xdr:rowOff>
    </xdr:to>
    <xdr:sp>
      <xdr:nvSpPr>
        <xdr:cNvPr id="33" name="Line 33"/>
        <xdr:cNvSpPr>
          <a:spLocks/>
        </xdr:cNvSpPr>
      </xdr:nvSpPr>
      <xdr:spPr>
        <a:xfrm flipV="1">
          <a:off x="5381625" y="885825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10</xdr:row>
      <xdr:rowOff>0</xdr:rowOff>
    </xdr:from>
    <xdr:ext cx="0" cy="152400"/>
    <xdr:sp>
      <xdr:nvSpPr>
        <xdr:cNvPr id="34" name="Line 34"/>
        <xdr:cNvSpPr>
          <a:spLocks/>
        </xdr:cNvSpPr>
      </xdr:nvSpPr>
      <xdr:spPr>
        <a:xfrm>
          <a:off x="7210425" y="1619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10</xdr:row>
      <xdr:rowOff>76200</xdr:rowOff>
    </xdr:from>
    <xdr:to>
      <xdr:col>14</xdr:col>
      <xdr:colOff>0</xdr:colOff>
      <xdr:row>10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5991225" y="1695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0</xdr:colOff>
      <xdr:row>12</xdr:row>
      <xdr:rowOff>76200</xdr:rowOff>
    </xdr:to>
    <xdr:sp>
      <xdr:nvSpPr>
        <xdr:cNvPr id="36" name="Line 36"/>
        <xdr:cNvSpPr>
          <a:spLocks/>
        </xdr:cNvSpPr>
      </xdr:nvSpPr>
      <xdr:spPr>
        <a:xfrm flipV="1">
          <a:off x="5381625" y="16954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15</xdr:row>
      <xdr:rowOff>0</xdr:rowOff>
    </xdr:from>
    <xdr:ext cx="0" cy="152400"/>
    <xdr:sp>
      <xdr:nvSpPr>
        <xdr:cNvPr id="37" name="Line 37"/>
        <xdr:cNvSpPr>
          <a:spLocks/>
        </xdr:cNvSpPr>
      </xdr:nvSpPr>
      <xdr:spPr>
        <a:xfrm>
          <a:off x="7210425" y="2428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15</xdr:row>
      <xdr:rowOff>76200</xdr:rowOff>
    </xdr:from>
    <xdr:to>
      <xdr:col>14</xdr:col>
      <xdr:colOff>0</xdr:colOff>
      <xdr:row>15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5991225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76200</xdr:rowOff>
    </xdr:from>
    <xdr:to>
      <xdr:col>12</xdr:col>
      <xdr:colOff>0</xdr:colOff>
      <xdr:row>15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5381625" y="201930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20</xdr:row>
      <xdr:rowOff>0</xdr:rowOff>
    </xdr:from>
    <xdr:ext cx="0" cy="152400"/>
    <xdr:sp>
      <xdr:nvSpPr>
        <xdr:cNvPr id="40" name="Line 40"/>
        <xdr:cNvSpPr>
          <a:spLocks/>
        </xdr:cNvSpPr>
      </xdr:nvSpPr>
      <xdr:spPr>
        <a:xfrm>
          <a:off x="7210425" y="3238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20</xdr:row>
      <xdr:rowOff>76200</xdr:rowOff>
    </xdr:from>
    <xdr:to>
      <xdr:col>14</xdr:col>
      <xdr:colOff>0</xdr:colOff>
      <xdr:row>20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5991225" y="3314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76200</xdr:rowOff>
    </xdr:from>
    <xdr:to>
      <xdr:col>12</xdr:col>
      <xdr:colOff>0</xdr:colOff>
      <xdr:row>20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5381625" y="2019300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52</xdr:row>
      <xdr:rowOff>0</xdr:rowOff>
    </xdr:from>
    <xdr:ext cx="152400" cy="152400"/>
    <xdr:sp>
      <xdr:nvSpPr>
        <xdr:cNvPr id="43" name="Oval 43"/>
        <xdr:cNvSpPr>
          <a:spLocks/>
        </xdr:cNvSpPr>
      </xdr:nvSpPr>
      <xdr:spPr>
        <a:xfrm>
          <a:off x="5219700" y="84201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52</xdr:row>
      <xdr:rowOff>76200</xdr:rowOff>
    </xdr:from>
    <xdr:to>
      <xdr:col>10</xdr:col>
      <xdr:colOff>0</xdr:colOff>
      <xdr:row>52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000500" y="8496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76200</xdr:rowOff>
    </xdr:from>
    <xdr:to>
      <xdr:col>8</xdr:col>
      <xdr:colOff>0</xdr:colOff>
      <xdr:row>52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3390900" y="6229350"/>
          <a:ext cx="6096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65</xdr:row>
      <xdr:rowOff>0</xdr:rowOff>
    </xdr:from>
    <xdr:ext cx="0" cy="152400"/>
    <xdr:sp>
      <xdr:nvSpPr>
        <xdr:cNvPr id="46" name="Line 46"/>
        <xdr:cNvSpPr>
          <a:spLocks/>
        </xdr:cNvSpPr>
      </xdr:nvSpPr>
      <xdr:spPr>
        <a:xfrm>
          <a:off x="5219700" y="10525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65</xdr:row>
      <xdr:rowOff>76200</xdr:rowOff>
    </xdr:from>
    <xdr:to>
      <xdr:col>14</xdr:col>
      <xdr:colOff>0</xdr:colOff>
      <xdr:row>65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5381625" y="1060132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76200</xdr:rowOff>
    </xdr:from>
    <xdr:to>
      <xdr:col>10</xdr:col>
      <xdr:colOff>0</xdr:colOff>
      <xdr:row>65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4000500" y="10601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76200</xdr:rowOff>
    </xdr:from>
    <xdr:to>
      <xdr:col>8</xdr:col>
      <xdr:colOff>0</xdr:colOff>
      <xdr:row>65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3390900" y="6229350"/>
          <a:ext cx="60960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50</xdr:row>
      <xdr:rowOff>0</xdr:rowOff>
    </xdr:from>
    <xdr:ext cx="0" cy="152400"/>
    <xdr:sp>
      <xdr:nvSpPr>
        <xdr:cNvPr id="50" name="Line 50"/>
        <xdr:cNvSpPr>
          <a:spLocks/>
        </xdr:cNvSpPr>
      </xdr:nvSpPr>
      <xdr:spPr>
        <a:xfrm>
          <a:off x="7210425" y="8096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50</xdr:row>
      <xdr:rowOff>76200</xdr:rowOff>
    </xdr:from>
    <xdr:to>
      <xdr:col>14</xdr:col>
      <xdr:colOff>0</xdr:colOff>
      <xdr:row>50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5991225" y="8172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76200</xdr:rowOff>
    </xdr:from>
    <xdr:to>
      <xdr:col>12</xdr:col>
      <xdr:colOff>0</xdr:colOff>
      <xdr:row>52</xdr:row>
      <xdr:rowOff>76200</xdr:rowOff>
    </xdr:to>
    <xdr:sp>
      <xdr:nvSpPr>
        <xdr:cNvPr id="52" name="Line 52"/>
        <xdr:cNvSpPr>
          <a:spLocks/>
        </xdr:cNvSpPr>
      </xdr:nvSpPr>
      <xdr:spPr>
        <a:xfrm flipV="1">
          <a:off x="5381625" y="81724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45</xdr:row>
      <xdr:rowOff>0</xdr:rowOff>
    </xdr:from>
    <xdr:ext cx="0" cy="152400"/>
    <xdr:sp>
      <xdr:nvSpPr>
        <xdr:cNvPr id="53" name="Line 53"/>
        <xdr:cNvSpPr>
          <a:spLocks/>
        </xdr:cNvSpPr>
      </xdr:nvSpPr>
      <xdr:spPr>
        <a:xfrm>
          <a:off x="7210425" y="7286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45</xdr:row>
      <xdr:rowOff>76200</xdr:rowOff>
    </xdr:from>
    <xdr:to>
      <xdr:col>14</xdr:col>
      <xdr:colOff>0</xdr:colOff>
      <xdr:row>45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5991225" y="736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76200</xdr:rowOff>
    </xdr:from>
    <xdr:to>
      <xdr:col>12</xdr:col>
      <xdr:colOff>0</xdr:colOff>
      <xdr:row>52</xdr:row>
      <xdr:rowOff>76200</xdr:rowOff>
    </xdr:to>
    <xdr:sp>
      <xdr:nvSpPr>
        <xdr:cNvPr id="55" name="Line 55"/>
        <xdr:cNvSpPr>
          <a:spLocks/>
        </xdr:cNvSpPr>
      </xdr:nvSpPr>
      <xdr:spPr>
        <a:xfrm flipV="1">
          <a:off x="5381625" y="7362825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0</xdr:rowOff>
    </xdr:from>
    <xdr:ext cx="0" cy="152400"/>
    <xdr:sp>
      <xdr:nvSpPr>
        <xdr:cNvPr id="56" name="Line 56"/>
        <xdr:cNvSpPr>
          <a:spLocks/>
        </xdr:cNvSpPr>
      </xdr:nvSpPr>
      <xdr:spPr>
        <a:xfrm>
          <a:off x="7210425" y="4048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25</xdr:row>
      <xdr:rowOff>76200</xdr:rowOff>
    </xdr:from>
    <xdr:to>
      <xdr:col>14</xdr:col>
      <xdr:colOff>0</xdr:colOff>
      <xdr:row>25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5991225" y="4124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76200</xdr:rowOff>
    </xdr:from>
    <xdr:to>
      <xdr:col>12</xdr:col>
      <xdr:colOff>0</xdr:colOff>
      <xdr:row>32</xdr:row>
      <xdr:rowOff>76200</xdr:rowOff>
    </xdr:to>
    <xdr:sp>
      <xdr:nvSpPr>
        <xdr:cNvPr id="58" name="Line 58"/>
        <xdr:cNvSpPr>
          <a:spLocks/>
        </xdr:cNvSpPr>
      </xdr:nvSpPr>
      <xdr:spPr>
        <a:xfrm flipV="1">
          <a:off x="5381625" y="4124325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30</xdr:row>
      <xdr:rowOff>0</xdr:rowOff>
    </xdr:from>
    <xdr:ext cx="0" cy="152400"/>
    <xdr:sp>
      <xdr:nvSpPr>
        <xdr:cNvPr id="59" name="Line 59"/>
        <xdr:cNvSpPr>
          <a:spLocks/>
        </xdr:cNvSpPr>
      </xdr:nvSpPr>
      <xdr:spPr>
        <a:xfrm>
          <a:off x="7210425" y="4857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30</xdr:row>
      <xdr:rowOff>76200</xdr:rowOff>
    </xdr:from>
    <xdr:to>
      <xdr:col>14</xdr:col>
      <xdr:colOff>0</xdr:colOff>
      <xdr:row>30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5991225" y="4933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76200</xdr:rowOff>
    </xdr:from>
    <xdr:to>
      <xdr:col>12</xdr:col>
      <xdr:colOff>0</xdr:colOff>
      <xdr:row>32</xdr:row>
      <xdr:rowOff>76200</xdr:rowOff>
    </xdr:to>
    <xdr:sp>
      <xdr:nvSpPr>
        <xdr:cNvPr id="61" name="Line 61"/>
        <xdr:cNvSpPr>
          <a:spLocks/>
        </xdr:cNvSpPr>
      </xdr:nvSpPr>
      <xdr:spPr>
        <a:xfrm flipV="1">
          <a:off x="5381625" y="493395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60</xdr:row>
      <xdr:rowOff>0</xdr:rowOff>
    </xdr:from>
    <xdr:ext cx="0" cy="152400"/>
    <xdr:sp>
      <xdr:nvSpPr>
        <xdr:cNvPr id="62" name="Line 62"/>
        <xdr:cNvSpPr>
          <a:spLocks/>
        </xdr:cNvSpPr>
      </xdr:nvSpPr>
      <xdr:spPr>
        <a:xfrm>
          <a:off x="7210425" y="9715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60</xdr:row>
      <xdr:rowOff>76200</xdr:rowOff>
    </xdr:from>
    <xdr:to>
      <xdr:col>14</xdr:col>
      <xdr:colOff>0</xdr:colOff>
      <xdr:row>60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5991225" y="9791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76200</xdr:rowOff>
    </xdr:from>
    <xdr:to>
      <xdr:col>12</xdr:col>
      <xdr:colOff>0</xdr:colOff>
      <xdr:row>60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5381625" y="8496300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55</xdr:row>
      <xdr:rowOff>0</xdr:rowOff>
    </xdr:from>
    <xdr:ext cx="0" cy="152400"/>
    <xdr:sp>
      <xdr:nvSpPr>
        <xdr:cNvPr id="65" name="Line 65"/>
        <xdr:cNvSpPr>
          <a:spLocks/>
        </xdr:cNvSpPr>
      </xdr:nvSpPr>
      <xdr:spPr>
        <a:xfrm>
          <a:off x="7210425" y="8905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55</xdr:row>
      <xdr:rowOff>76200</xdr:rowOff>
    </xdr:from>
    <xdr:to>
      <xdr:col>14</xdr:col>
      <xdr:colOff>0</xdr:colOff>
      <xdr:row>55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5991225" y="8982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76200</xdr:rowOff>
    </xdr:from>
    <xdr:to>
      <xdr:col>12</xdr:col>
      <xdr:colOff>0</xdr:colOff>
      <xdr:row>55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5381625" y="849630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70</xdr:row>
      <xdr:rowOff>0</xdr:rowOff>
    </xdr:from>
    <xdr:ext cx="0" cy="152400"/>
    <xdr:sp>
      <xdr:nvSpPr>
        <xdr:cNvPr id="68" name="Line 68"/>
        <xdr:cNvSpPr>
          <a:spLocks/>
        </xdr:cNvSpPr>
      </xdr:nvSpPr>
      <xdr:spPr>
        <a:xfrm>
          <a:off x="5219700" y="11334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70</xdr:row>
      <xdr:rowOff>76200</xdr:rowOff>
    </xdr:from>
    <xdr:to>
      <xdr:col>14</xdr:col>
      <xdr:colOff>0</xdr:colOff>
      <xdr:row>70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5381625" y="11410950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76200</xdr:rowOff>
    </xdr:from>
    <xdr:to>
      <xdr:col>10</xdr:col>
      <xdr:colOff>0</xdr:colOff>
      <xdr:row>70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4000500" y="11410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76200</xdr:rowOff>
    </xdr:from>
    <xdr:to>
      <xdr:col>8</xdr:col>
      <xdr:colOff>0</xdr:colOff>
      <xdr:row>92</xdr:row>
      <xdr:rowOff>76200</xdr:rowOff>
    </xdr:to>
    <xdr:sp>
      <xdr:nvSpPr>
        <xdr:cNvPr id="71" name="Line 71"/>
        <xdr:cNvSpPr>
          <a:spLocks/>
        </xdr:cNvSpPr>
      </xdr:nvSpPr>
      <xdr:spPr>
        <a:xfrm flipV="1">
          <a:off x="3390900" y="11410950"/>
          <a:ext cx="6096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82</xdr:row>
      <xdr:rowOff>0</xdr:rowOff>
    </xdr:from>
    <xdr:ext cx="152400" cy="152400"/>
    <xdr:sp>
      <xdr:nvSpPr>
        <xdr:cNvPr id="72" name="Oval 72"/>
        <xdr:cNvSpPr>
          <a:spLocks/>
        </xdr:cNvSpPr>
      </xdr:nvSpPr>
      <xdr:spPr>
        <a:xfrm>
          <a:off x="5219700" y="132778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82</xdr:row>
      <xdr:rowOff>76200</xdr:rowOff>
    </xdr:from>
    <xdr:to>
      <xdr:col>10</xdr:col>
      <xdr:colOff>0</xdr:colOff>
      <xdr:row>82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4000500" y="13354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76200</xdr:rowOff>
    </xdr:from>
    <xdr:to>
      <xdr:col>8</xdr:col>
      <xdr:colOff>0</xdr:colOff>
      <xdr:row>92</xdr:row>
      <xdr:rowOff>76200</xdr:rowOff>
    </xdr:to>
    <xdr:sp>
      <xdr:nvSpPr>
        <xdr:cNvPr id="74" name="Line 74"/>
        <xdr:cNvSpPr>
          <a:spLocks/>
        </xdr:cNvSpPr>
      </xdr:nvSpPr>
      <xdr:spPr>
        <a:xfrm flipV="1">
          <a:off x="3390900" y="13354050"/>
          <a:ext cx="6096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90</xdr:row>
      <xdr:rowOff>0</xdr:rowOff>
    </xdr:from>
    <xdr:ext cx="0" cy="152400"/>
    <xdr:sp>
      <xdr:nvSpPr>
        <xdr:cNvPr id="75" name="Line 75"/>
        <xdr:cNvSpPr>
          <a:spLocks/>
        </xdr:cNvSpPr>
      </xdr:nvSpPr>
      <xdr:spPr>
        <a:xfrm>
          <a:off x="7210425" y="14573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90</xdr:row>
      <xdr:rowOff>76200</xdr:rowOff>
    </xdr:from>
    <xdr:to>
      <xdr:col>14</xdr:col>
      <xdr:colOff>0</xdr:colOff>
      <xdr:row>90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5991225" y="14649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76200</xdr:rowOff>
    </xdr:from>
    <xdr:to>
      <xdr:col>12</xdr:col>
      <xdr:colOff>0</xdr:colOff>
      <xdr:row>90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5381625" y="13354050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85</xdr:row>
      <xdr:rowOff>0</xdr:rowOff>
    </xdr:from>
    <xdr:ext cx="0" cy="152400"/>
    <xdr:sp>
      <xdr:nvSpPr>
        <xdr:cNvPr id="78" name="Line 78"/>
        <xdr:cNvSpPr>
          <a:spLocks/>
        </xdr:cNvSpPr>
      </xdr:nvSpPr>
      <xdr:spPr>
        <a:xfrm>
          <a:off x="7210425" y="13763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85</xdr:row>
      <xdr:rowOff>76200</xdr:rowOff>
    </xdr:from>
    <xdr:to>
      <xdr:col>14</xdr:col>
      <xdr:colOff>0</xdr:colOff>
      <xdr:row>85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5991225" y="13839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76200</xdr:rowOff>
    </xdr:from>
    <xdr:to>
      <xdr:col>12</xdr:col>
      <xdr:colOff>0</xdr:colOff>
      <xdr:row>85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5381625" y="1335405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105</xdr:row>
      <xdr:rowOff>0</xdr:rowOff>
    </xdr:from>
    <xdr:ext cx="0" cy="152400"/>
    <xdr:sp>
      <xdr:nvSpPr>
        <xdr:cNvPr id="81" name="Line 81"/>
        <xdr:cNvSpPr>
          <a:spLocks/>
        </xdr:cNvSpPr>
      </xdr:nvSpPr>
      <xdr:spPr>
        <a:xfrm>
          <a:off x="7210425" y="17002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105</xdr:row>
      <xdr:rowOff>76200</xdr:rowOff>
    </xdr:from>
    <xdr:to>
      <xdr:col>14</xdr:col>
      <xdr:colOff>0</xdr:colOff>
      <xdr:row>105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5991225" y="17078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76200</xdr:rowOff>
    </xdr:from>
    <xdr:to>
      <xdr:col>12</xdr:col>
      <xdr:colOff>0</xdr:colOff>
      <xdr:row>105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5381625" y="16592550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110</xdr:row>
      <xdr:rowOff>0</xdr:rowOff>
    </xdr:from>
    <xdr:ext cx="0" cy="152400"/>
    <xdr:sp>
      <xdr:nvSpPr>
        <xdr:cNvPr id="84" name="Line 84"/>
        <xdr:cNvSpPr>
          <a:spLocks/>
        </xdr:cNvSpPr>
      </xdr:nvSpPr>
      <xdr:spPr>
        <a:xfrm>
          <a:off x="7210425" y="17811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110</xdr:row>
      <xdr:rowOff>76200</xdr:rowOff>
    </xdr:from>
    <xdr:to>
      <xdr:col>14</xdr:col>
      <xdr:colOff>0</xdr:colOff>
      <xdr:row>110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5991225" y="1788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76200</xdr:rowOff>
    </xdr:from>
    <xdr:to>
      <xdr:col>12</xdr:col>
      <xdr:colOff>0</xdr:colOff>
      <xdr:row>110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5381625" y="16592550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80</xdr:row>
      <xdr:rowOff>0</xdr:rowOff>
    </xdr:from>
    <xdr:ext cx="0" cy="152400"/>
    <xdr:sp>
      <xdr:nvSpPr>
        <xdr:cNvPr id="87" name="Line 87"/>
        <xdr:cNvSpPr>
          <a:spLocks/>
        </xdr:cNvSpPr>
      </xdr:nvSpPr>
      <xdr:spPr>
        <a:xfrm>
          <a:off x="7210425" y="12954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80</xdr:row>
      <xdr:rowOff>76200</xdr:rowOff>
    </xdr:from>
    <xdr:to>
      <xdr:col>14</xdr:col>
      <xdr:colOff>0</xdr:colOff>
      <xdr:row>80</xdr:row>
      <xdr:rowOff>76200</xdr:rowOff>
    </xdr:to>
    <xdr:sp>
      <xdr:nvSpPr>
        <xdr:cNvPr id="88" name="Line 88"/>
        <xdr:cNvSpPr>
          <a:spLocks/>
        </xdr:cNvSpPr>
      </xdr:nvSpPr>
      <xdr:spPr>
        <a:xfrm>
          <a:off x="5991225" y="13030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76200</xdr:rowOff>
    </xdr:from>
    <xdr:to>
      <xdr:col>12</xdr:col>
      <xdr:colOff>0</xdr:colOff>
      <xdr:row>82</xdr:row>
      <xdr:rowOff>76200</xdr:rowOff>
    </xdr:to>
    <xdr:sp>
      <xdr:nvSpPr>
        <xdr:cNvPr id="89" name="Line 89"/>
        <xdr:cNvSpPr>
          <a:spLocks/>
        </xdr:cNvSpPr>
      </xdr:nvSpPr>
      <xdr:spPr>
        <a:xfrm flipV="1">
          <a:off x="5381625" y="130302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75</xdr:row>
      <xdr:rowOff>0</xdr:rowOff>
    </xdr:from>
    <xdr:ext cx="0" cy="152400"/>
    <xdr:sp>
      <xdr:nvSpPr>
        <xdr:cNvPr id="90" name="Line 90"/>
        <xdr:cNvSpPr>
          <a:spLocks/>
        </xdr:cNvSpPr>
      </xdr:nvSpPr>
      <xdr:spPr>
        <a:xfrm>
          <a:off x="7210425" y="12144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75</xdr:row>
      <xdr:rowOff>76200</xdr:rowOff>
    </xdr:from>
    <xdr:to>
      <xdr:col>14</xdr:col>
      <xdr:colOff>0</xdr:colOff>
      <xdr:row>75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5991225" y="12220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76200</xdr:rowOff>
    </xdr:from>
    <xdr:to>
      <xdr:col>12</xdr:col>
      <xdr:colOff>0</xdr:colOff>
      <xdr:row>82</xdr:row>
      <xdr:rowOff>76200</xdr:rowOff>
    </xdr:to>
    <xdr:sp>
      <xdr:nvSpPr>
        <xdr:cNvPr id="92" name="Line 92"/>
        <xdr:cNvSpPr>
          <a:spLocks/>
        </xdr:cNvSpPr>
      </xdr:nvSpPr>
      <xdr:spPr>
        <a:xfrm flipV="1">
          <a:off x="5381625" y="12220575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102</xdr:row>
      <xdr:rowOff>0</xdr:rowOff>
    </xdr:from>
    <xdr:ext cx="152400" cy="152400"/>
    <xdr:sp>
      <xdr:nvSpPr>
        <xdr:cNvPr id="93" name="Oval 93"/>
        <xdr:cNvSpPr>
          <a:spLocks/>
        </xdr:cNvSpPr>
      </xdr:nvSpPr>
      <xdr:spPr>
        <a:xfrm>
          <a:off x="5219700" y="165163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102</xdr:row>
      <xdr:rowOff>76200</xdr:rowOff>
    </xdr:from>
    <xdr:to>
      <xdr:col>10</xdr:col>
      <xdr:colOff>0</xdr:colOff>
      <xdr:row>102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4000500" y="16592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76200</xdr:rowOff>
    </xdr:from>
    <xdr:to>
      <xdr:col>8</xdr:col>
      <xdr:colOff>0</xdr:colOff>
      <xdr:row>102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3390900" y="14973300"/>
          <a:ext cx="6096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115</xdr:row>
      <xdr:rowOff>0</xdr:rowOff>
    </xdr:from>
    <xdr:ext cx="0" cy="152400"/>
    <xdr:sp>
      <xdr:nvSpPr>
        <xdr:cNvPr id="96" name="Line 96"/>
        <xdr:cNvSpPr>
          <a:spLocks/>
        </xdr:cNvSpPr>
      </xdr:nvSpPr>
      <xdr:spPr>
        <a:xfrm>
          <a:off x="5219700" y="18621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115</xdr:row>
      <xdr:rowOff>76200</xdr:rowOff>
    </xdr:from>
    <xdr:to>
      <xdr:col>14</xdr:col>
      <xdr:colOff>0</xdr:colOff>
      <xdr:row>115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5381625" y="1869757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76200</xdr:rowOff>
    </xdr:from>
    <xdr:to>
      <xdr:col>10</xdr:col>
      <xdr:colOff>0</xdr:colOff>
      <xdr:row>115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4000500" y="18697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76200</xdr:rowOff>
    </xdr:from>
    <xdr:to>
      <xdr:col>8</xdr:col>
      <xdr:colOff>0</xdr:colOff>
      <xdr:row>115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3390900" y="14973300"/>
          <a:ext cx="6096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100</xdr:row>
      <xdr:rowOff>0</xdr:rowOff>
    </xdr:from>
    <xdr:ext cx="0" cy="152400"/>
    <xdr:sp>
      <xdr:nvSpPr>
        <xdr:cNvPr id="100" name="Line 100"/>
        <xdr:cNvSpPr>
          <a:spLocks/>
        </xdr:cNvSpPr>
      </xdr:nvSpPr>
      <xdr:spPr>
        <a:xfrm>
          <a:off x="7210425" y="16192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100</xdr:row>
      <xdr:rowOff>76200</xdr:rowOff>
    </xdr:from>
    <xdr:to>
      <xdr:col>14</xdr:col>
      <xdr:colOff>0</xdr:colOff>
      <xdr:row>100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5991225" y="16268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100</xdr:row>
      <xdr:rowOff>76200</xdr:rowOff>
    </xdr:from>
    <xdr:to>
      <xdr:col>12</xdr:col>
      <xdr:colOff>0</xdr:colOff>
      <xdr:row>102</xdr:row>
      <xdr:rowOff>76200</xdr:rowOff>
    </xdr:to>
    <xdr:sp>
      <xdr:nvSpPr>
        <xdr:cNvPr id="102" name="Line 102"/>
        <xdr:cNvSpPr>
          <a:spLocks/>
        </xdr:cNvSpPr>
      </xdr:nvSpPr>
      <xdr:spPr>
        <a:xfrm flipV="1">
          <a:off x="5381625" y="162687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95</xdr:row>
      <xdr:rowOff>0</xdr:rowOff>
    </xdr:from>
    <xdr:ext cx="0" cy="152400"/>
    <xdr:sp>
      <xdr:nvSpPr>
        <xdr:cNvPr id="103" name="Line 103"/>
        <xdr:cNvSpPr>
          <a:spLocks/>
        </xdr:cNvSpPr>
      </xdr:nvSpPr>
      <xdr:spPr>
        <a:xfrm>
          <a:off x="7210425" y="15382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95</xdr:row>
      <xdr:rowOff>76200</xdr:rowOff>
    </xdr:from>
    <xdr:to>
      <xdr:col>14</xdr:col>
      <xdr:colOff>0</xdr:colOff>
      <xdr:row>95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5991225" y="15459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76200</xdr:rowOff>
    </xdr:from>
    <xdr:to>
      <xdr:col>12</xdr:col>
      <xdr:colOff>0</xdr:colOff>
      <xdr:row>102</xdr:row>
      <xdr:rowOff>76200</xdr:rowOff>
    </xdr:to>
    <xdr:sp>
      <xdr:nvSpPr>
        <xdr:cNvPr id="105" name="Line 105"/>
        <xdr:cNvSpPr>
          <a:spLocks/>
        </xdr:cNvSpPr>
      </xdr:nvSpPr>
      <xdr:spPr>
        <a:xfrm flipV="1">
          <a:off x="5381625" y="15459075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120</xdr:row>
      <xdr:rowOff>0</xdr:rowOff>
    </xdr:from>
    <xdr:ext cx="0" cy="152400"/>
    <xdr:sp>
      <xdr:nvSpPr>
        <xdr:cNvPr id="106" name="Line 106"/>
        <xdr:cNvSpPr>
          <a:spLocks/>
        </xdr:cNvSpPr>
      </xdr:nvSpPr>
      <xdr:spPr>
        <a:xfrm>
          <a:off x="5219700" y="19431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120</xdr:row>
      <xdr:rowOff>76200</xdr:rowOff>
    </xdr:from>
    <xdr:to>
      <xdr:col>14</xdr:col>
      <xdr:colOff>0</xdr:colOff>
      <xdr:row>120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5381625" y="19507200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76200</xdr:rowOff>
    </xdr:from>
    <xdr:to>
      <xdr:col>10</xdr:col>
      <xdr:colOff>0</xdr:colOff>
      <xdr:row>120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4000500" y="19507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120</xdr:row>
      <xdr:rowOff>76200</xdr:rowOff>
    </xdr:from>
    <xdr:to>
      <xdr:col>8</xdr:col>
      <xdr:colOff>0</xdr:colOff>
      <xdr:row>135</xdr:row>
      <xdr:rowOff>76200</xdr:rowOff>
    </xdr:to>
    <xdr:sp>
      <xdr:nvSpPr>
        <xdr:cNvPr id="109" name="Line 109"/>
        <xdr:cNvSpPr>
          <a:spLocks/>
        </xdr:cNvSpPr>
      </xdr:nvSpPr>
      <xdr:spPr>
        <a:xfrm flipV="1">
          <a:off x="3390900" y="19507200"/>
          <a:ext cx="6096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125</xdr:row>
      <xdr:rowOff>0</xdr:rowOff>
    </xdr:from>
    <xdr:ext cx="0" cy="152400"/>
    <xdr:sp>
      <xdr:nvSpPr>
        <xdr:cNvPr id="110" name="Line 110"/>
        <xdr:cNvSpPr>
          <a:spLocks/>
        </xdr:cNvSpPr>
      </xdr:nvSpPr>
      <xdr:spPr>
        <a:xfrm>
          <a:off x="5219700" y="20240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125</xdr:row>
      <xdr:rowOff>76200</xdr:rowOff>
    </xdr:from>
    <xdr:to>
      <xdr:col>14</xdr:col>
      <xdr:colOff>0</xdr:colOff>
      <xdr:row>125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5381625" y="20316825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125</xdr:row>
      <xdr:rowOff>76200</xdr:rowOff>
    </xdr:from>
    <xdr:to>
      <xdr:col>10</xdr:col>
      <xdr:colOff>0</xdr:colOff>
      <xdr:row>125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4000500" y="20316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76200</xdr:rowOff>
    </xdr:from>
    <xdr:to>
      <xdr:col>8</xdr:col>
      <xdr:colOff>0</xdr:colOff>
      <xdr:row>135</xdr:row>
      <xdr:rowOff>76200</xdr:rowOff>
    </xdr:to>
    <xdr:sp>
      <xdr:nvSpPr>
        <xdr:cNvPr id="113" name="Line 113"/>
        <xdr:cNvSpPr>
          <a:spLocks/>
        </xdr:cNvSpPr>
      </xdr:nvSpPr>
      <xdr:spPr>
        <a:xfrm flipV="1">
          <a:off x="3390900" y="20316825"/>
          <a:ext cx="6096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130</xdr:row>
      <xdr:rowOff>0</xdr:rowOff>
    </xdr:from>
    <xdr:ext cx="0" cy="152400"/>
    <xdr:sp>
      <xdr:nvSpPr>
        <xdr:cNvPr id="114" name="Line 114"/>
        <xdr:cNvSpPr>
          <a:spLocks/>
        </xdr:cNvSpPr>
      </xdr:nvSpPr>
      <xdr:spPr>
        <a:xfrm>
          <a:off x="7210425" y="21050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130</xdr:row>
      <xdr:rowOff>76200</xdr:rowOff>
    </xdr:from>
    <xdr:to>
      <xdr:col>14</xdr:col>
      <xdr:colOff>0</xdr:colOff>
      <xdr:row>130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5991225" y="21126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130</xdr:row>
      <xdr:rowOff>76200</xdr:rowOff>
    </xdr:from>
    <xdr:to>
      <xdr:col>12</xdr:col>
      <xdr:colOff>0</xdr:colOff>
      <xdr:row>137</xdr:row>
      <xdr:rowOff>76200</xdr:rowOff>
    </xdr:to>
    <xdr:sp>
      <xdr:nvSpPr>
        <xdr:cNvPr id="116" name="Line 116"/>
        <xdr:cNvSpPr>
          <a:spLocks/>
        </xdr:cNvSpPr>
      </xdr:nvSpPr>
      <xdr:spPr>
        <a:xfrm flipV="1">
          <a:off x="5381625" y="21126450"/>
          <a:ext cx="6096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135</xdr:row>
      <xdr:rowOff>0</xdr:rowOff>
    </xdr:from>
    <xdr:ext cx="0" cy="152400"/>
    <xdr:sp>
      <xdr:nvSpPr>
        <xdr:cNvPr id="117" name="Line 117"/>
        <xdr:cNvSpPr>
          <a:spLocks/>
        </xdr:cNvSpPr>
      </xdr:nvSpPr>
      <xdr:spPr>
        <a:xfrm>
          <a:off x="7210425" y="21859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135</xdr:row>
      <xdr:rowOff>76200</xdr:rowOff>
    </xdr:from>
    <xdr:to>
      <xdr:col>14</xdr:col>
      <xdr:colOff>0</xdr:colOff>
      <xdr:row>135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5991225" y="21936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135</xdr:row>
      <xdr:rowOff>76200</xdr:rowOff>
    </xdr:from>
    <xdr:to>
      <xdr:col>12</xdr:col>
      <xdr:colOff>0</xdr:colOff>
      <xdr:row>137</xdr:row>
      <xdr:rowOff>76200</xdr:rowOff>
    </xdr:to>
    <xdr:sp>
      <xdr:nvSpPr>
        <xdr:cNvPr id="119" name="Line 119"/>
        <xdr:cNvSpPr>
          <a:spLocks/>
        </xdr:cNvSpPr>
      </xdr:nvSpPr>
      <xdr:spPr>
        <a:xfrm flipV="1">
          <a:off x="5381625" y="2193607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140</xdr:row>
      <xdr:rowOff>0</xdr:rowOff>
    </xdr:from>
    <xdr:ext cx="0" cy="152400"/>
    <xdr:sp>
      <xdr:nvSpPr>
        <xdr:cNvPr id="120" name="Line 120"/>
        <xdr:cNvSpPr>
          <a:spLocks/>
        </xdr:cNvSpPr>
      </xdr:nvSpPr>
      <xdr:spPr>
        <a:xfrm>
          <a:off x="7210425" y="2266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140</xdr:row>
      <xdr:rowOff>76200</xdr:rowOff>
    </xdr:from>
    <xdr:to>
      <xdr:col>14</xdr:col>
      <xdr:colOff>0</xdr:colOff>
      <xdr:row>140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5991225" y="22745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76200</xdr:rowOff>
    </xdr:from>
    <xdr:to>
      <xdr:col>12</xdr:col>
      <xdr:colOff>0</xdr:colOff>
      <xdr:row>140</xdr:row>
      <xdr:rowOff>76200</xdr:rowOff>
    </xdr:to>
    <xdr:sp>
      <xdr:nvSpPr>
        <xdr:cNvPr id="122" name="Line 122"/>
        <xdr:cNvSpPr>
          <a:spLocks/>
        </xdr:cNvSpPr>
      </xdr:nvSpPr>
      <xdr:spPr>
        <a:xfrm>
          <a:off x="5381625" y="2225992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145</xdr:row>
      <xdr:rowOff>0</xdr:rowOff>
    </xdr:from>
    <xdr:ext cx="0" cy="152400"/>
    <xdr:sp>
      <xdr:nvSpPr>
        <xdr:cNvPr id="123" name="Line 123"/>
        <xdr:cNvSpPr>
          <a:spLocks/>
        </xdr:cNvSpPr>
      </xdr:nvSpPr>
      <xdr:spPr>
        <a:xfrm>
          <a:off x="7210425" y="23479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145</xdr:row>
      <xdr:rowOff>76200</xdr:rowOff>
    </xdr:from>
    <xdr:to>
      <xdr:col>14</xdr:col>
      <xdr:colOff>0</xdr:colOff>
      <xdr:row>145</xdr:row>
      <xdr:rowOff>76200</xdr:rowOff>
    </xdr:to>
    <xdr:sp>
      <xdr:nvSpPr>
        <xdr:cNvPr id="124" name="Line 124"/>
        <xdr:cNvSpPr>
          <a:spLocks/>
        </xdr:cNvSpPr>
      </xdr:nvSpPr>
      <xdr:spPr>
        <a:xfrm>
          <a:off x="5991225" y="23555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76200</xdr:rowOff>
    </xdr:from>
    <xdr:to>
      <xdr:col>12</xdr:col>
      <xdr:colOff>0</xdr:colOff>
      <xdr:row>145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5381625" y="2225992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150</xdr:row>
      <xdr:rowOff>0</xdr:rowOff>
    </xdr:from>
    <xdr:ext cx="0" cy="152400"/>
    <xdr:sp>
      <xdr:nvSpPr>
        <xdr:cNvPr id="126" name="Line 126"/>
        <xdr:cNvSpPr>
          <a:spLocks/>
        </xdr:cNvSpPr>
      </xdr:nvSpPr>
      <xdr:spPr>
        <a:xfrm>
          <a:off x="5219700" y="24288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150</xdr:row>
      <xdr:rowOff>76200</xdr:rowOff>
    </xdr:from>
    <xdr:to>
      <xdr:col>14</xdr:col>
      <xdr:colOff>0</xdr:colOff>
      <xdr:row>150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5381625" y="24364950"/>
          <a:ext cx="1828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150</xdr:row>
      <xdr:rowOff>76200</xdr:rowOff>
    </xdr:from>
    <xdr:to>
      <xdr:col>10</xdr:col>
      <xdr:colOff>0</xdr:colOff>
      <xdr:row>150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4000500" y="24364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135</xdr:row>
      <xdr:rowOff>76200</xdr:rowOff>
    </xdr:from>
    <xdr:to>
      <xdr:col>8</xdr:col>
      <xdr:colOff>0</xdr:colOff>
      <xdr:row>150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3390900" y="21936075"/>
          <a:ext cx="60960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137</xdr:row>
      <xdr:rowOff>0</xdr:rowOff>
    </xdr:from>
    <xdr:ext cx="152400" cy="152400"/>
    <xdr:sp>
      <xdr:nvSpPr>
        <xdr:cNvPr id="130" name="Oval 130"/>
        <xdr:cNvSpPr>
          <a:spLocks/>
        </xdr:cNvSpPr>
      </xdr:nvSpPr>
      <xdr:spPr>
        <a:xfrm>
          <a:off x="5219700" y="221837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137</xdr:row>
      <xdr:rowOff>76200</xdr:rowOff>
    </xdr:from>
    <xdr:to>
      <xdr:col>10</xdr:col>
      <xdr:colOff>0</xdr:colOff>
      <xdr:row>137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4000500" y="2225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135</xdr:row>
      <xdr:rowOff>76200</xdr:rowOff>
    </xdr:from>
    <xdr:to>
      <xdr:col>8</xdr:col>
      <xdr:colOff>0</xdr:colOff>
      <xdr:row>137</xdr:row>
      <xdr:rowOff>76200</xdr:rowOff>
    </xdr:to>
    <xdr:sp>
      <xdr:nvSpPr>
        <xdr:cNvPr id="132" name="Line 132"/>
        <xdr:cNvSpPr>
          <a:spLocks/>
        </xdr:cNvSpPr>
      </xdr:nvSpPr>
      <xdr:spPr>
        <a:xfrm>
          <a:off x="3390900" y="21936075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C29" sqref="C29"/>
    </sheetView>
  </sheetViews>
  <sheetFormatPr defaultColWidth="9.140625" defaultRowHeight="12.75"/>
  <sheetData>
    <row r="2" spans="5:6" ht="12.75">
      <c r="E2" t="s">
        <v>0</v>
      </c>
      <c r="F2" s="1">
        <f>1/3</f>
        <v>0.3333333333333333</v>
      </c>
    </row>
    <row r="4" spans="2:7" ht="12.75">
      <c r="B4" t="s">
        <v>1</v>
      </c>
      <c r="F4" t="s">
        <v>2</v>
      </c>
      <c r="G4" t="s">
        <v>3</v>
      </c>
    </row>
    <row r="5" spans="2:7" ht="12.75">
      <c r="B5">
        <v>0</v>
      </c>
      <c r="C5">
        <v>0.25</v>
      </c>
      <c r="D5">
        <f>SUM(B5,C5)/2</f>
        <v>0.125</v>
      </c>
      <c r="F5" s="2">
        <f>POWER(D5,$G$2)</f>
        <v>1</v>
      </c>
      <c r="G5" s="1">
        <v>0.25</v>
      </c>
    </row>
    <row r="6" spans="2:7" ht="12.75">
      <c r="B6">
        <v>0.25</v>
      </c>
      <c r="C6">
        <v>0.5</v>
      </c>
      <c r="D6">
        <f>SUM(B6,C6)/2</f>
        <v>0.375</v>
      </c>
      <c r="F6" s="2">
        <f>POWER(D6,$G$2)</f>
        <v>1</v>
      </c>
      <c r="G6" s="1">
        <v>0.25</v>
      </c>
    </row>
    <row r="7" spans="2:7" ht="12.75">
      <c r="B7">
        <v>0.5</v>
      </c>
      <c r="C7">
        <v>0.75</v>
      </c>
      <c r="D7">
        <f>SUM(B7,C7)/2</f>
        <v>0.625</v>
      </c>
      <c r="F7" s="2">
        <f>POWER(D7,$G$2)</f>
        <v>1</v>
      </c>
      <c r="G7" s="1">
        <v>0.25</v>
      </c>
    </row>
    <row r="8" spans="2:7" ht="12.75">
      <c r="B8">
        <v>0.75</v>
      </c>
      <c r="C8">
        <v>1</v>
      </c>
      <c r="D8">
        <f>SUM(B8,C8)/2</f>
        <v>0.875</v>
      </c>
      <c r="F8" s="2">
        <f>POWER(D8,$G$2)</f>
        <v>1</v>
      </c>
      <c r="G8" s="1">
        <v>0.25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1"/>
  <sheetViews>
    <sheetView workbookViewId="0" topLeftCell="A17">
      <selection activeCell="B3" sqref="B3:L41"/>
    </sheetView>
  </sheetViews>
  <sheetFormatPr defaultColWidth="9.140625" defaultRowHeight="12.75"/>
  <cols>
    <col min="3" max="3" width="2.421875" style="0" customWidth="1"/>
    <col min="7" max="7" width="2.57421875" style="0" customWidth="1"/>
  </cols>
  <sheetData>
    <row r="3" ht="12.75">
      <c r="I3">
        <v>1</v>
      </c>
    </row>
    <row r="4" ht="12.75">
      <c r="I4" t="s">
        <v>4</v>
      </c>
    </row>
    <row r="5" ht="12.75">
      <c r="L5">
        <f>SUM(I6,E8)</f>
        <v>-0.2</v>
      </c>
    </row>
    <row r="6" spans="5:10" ht="12.75">
      <c r="E6" t="s">
        <v>5</v>
      </c>
      <c r="I6">
        <v>-0.2</v>
      </c>
      <c r="J6">
        <f>L5</f>
        <v>-0.2</v>
      </c>
    </row>
    <row r="8" spans="5:9" ht="12.75">
      <c r="E8">
        <v>0</v>
      </c>
      <c r="F8">
        <f>IF(ABS(1-SUM(I3,I8))&lt;=0.00001,SUM(I3*J6,I8*J11),NA())</f>
        <v>-0.2</v>
      </c>
      <c r="I8">
        <v>0</v>
      </c>
    </row>
    <row r="9" ht="12.75">
      <c r="I9" t="s">
        <v>6</v>
      </c>
    </row>
    <row r="10" ht="12.75">
      <c r="L10">
        <f>SUM(I11,E8)</f>
        <v>0</v>
      </c>
    </row>
    <row r="11" spans="9:10" ht="12.75">
      <c r="I11">
        <v>0</v>
      </c>
      <c r="J11">
        <f>L10</f>
        <v>0</v>
      </c>
    </row>
    <row r="13" ht="12.75">
      <c r="I13">
        <v>0.5</v>
      </c>
    </row>
    <row r="14" ht="12.75">
      <c r="I14" t="s">
        <v>4</v>
      </c>
    </row>
    <row r="15" ht="12.75">
      <c r="L15">
        <f>SUM(I16,E18)</f>
        <v>0</v>
      </c>
    </row>
    <row r="16" spans="5:10" ht="12.75">
      <c r="E16" t="s">
        <v>7</v>
      </c>
      <c r="I16">
        <v>0</v>
      </c>
      <c r="J16">
        <f>L15</f>
        <v>0</v>
      </c>
    </row>
    <row r="18" spans="5:9" ht="12.75">
      <c r="E18">
        <v>0</v>
      </c>
      <c r="F18">
        <f>IF(ABS(1-SUM(I13,I18))&lt;=0.00001,SUM(I13*J16,I18*J21),NA())</f>
        <v>0</v>
      </c>
      <c r="I18">
        <v>0.5</v>
      </c>
    </row>
    <row r="19" ht="12.75">
      <c r="I19" t="s">
        <v>6</v>
      </c>
    </row>
    <row r="20" ht="12.75">
      <c r="L20">
        <f>SUM(I21,E18)</f>
        <v>0</v>
      </c>
    </row>
    <row r="21" spans="2:10" ht="12.75">
      <c r="B21" s="3"/>
      <c r="I21">
        <v>0</v>
      </c>
      <c r="J21">
        <f>L20</f>
        <v>0</v>
      </c>
    </row>
    <row r="22" ht="12.75">
      <c r="C22">
        <f>IF(B23=F8,1,IF(B23=F18,2,IF(B23=F28,3,IF(B23=F38,4))))</f>
        <v>3</v>
      </c>
    </row>
    <row r="23" spans="2:9" ht="12.75">
      <c r="B23">
        <f>MAX(F8,F18,F28,F38)</f>
        <v>0.05</v>
      </c>
      <c r="I23">
        <v>0.25</v>
      </c>
    </row>
    <row r="24" ht="12.75">
      <c r="I24" t="s">
        <v>4</v>
      </c>
    </row>
    <row r="25" ht="12.75">
      <c r="L25">
        <f>SUM(I26,E28)</f>
        <v>0.2</v>
      </c>
    </row>
    <row r="26" spans="5:10" ht="12.75">
      <c r="E26" t="s">
        <v>8</v>
      </c>
      <c r="I26">
        <v>0.2</v>
      </c>
      <c r="J26">
        <f>L25</f>
        <v>0.2</v>
      </c>
    </row>
    <row r="28" spans="5:9" ht="12.75">
      <c r="E28">
        <v>0</v>
      </c>
      <c r="F28">
        <f>IF(ABS(1-SUM(I23,I28))&lt;=0.00001,SUM(I23*J26,I28*J31),NA())</f>
        <v>0.05</v>
      </c>
      <c r="I28">
        <v>0.75</v>
      </c>
    </row>
    <row r="29" ht="12.75">
      <c r="I29" t="s">
        <v>6</v>
      </c>
    </row>
    <row r="30" ht="12.75">
      <c r="L30">
        <f>SUM(I31,E28)</f>
        <v>0</v>
      </c>
    </row>
    <row r="31" spans="9:10" ht="12.75">
      <c r="I31">
        <v>0</v>
      </c>
      <c r="J31">
        <f>L30</f>
        <v>0</v>
      </c>
    </row>
    <row r="33" ht="12.75">
      <c r="I33">
        <v>0</v>
      </c>
    </row>
    <row r="34" ht="12.75">
      <c r="I34" t="s">
        <v>4</v>
      </c>
    </row>
    <row r="35" ht="12.75">
      <c r="L35">
        <f>SUM(I36,E38)</f>
        <v>0.4</v>
      </c>
    </row>
    <row r="36" spans="5:10" ht="12.75">
      <c r="E36" t="s">
        <v>9</v>
      </c>
      <c r="I36">
        <v>0.4</v>
      </c>
      <c r="J36">
        <f>L35</f>
        <v>0.4</v>
      </c>
    </row>
    <row r="38" spans="5:9" ht="12.75">
      <c r="E38">
        <v>0</v>
      </c>
      <c r="F38">
        <f>IF(ABS(1-SUM(I33,I38))&lt;=0.00001,SUM(I33*J36,I38*J41),NA())</f>
        <v>0</v>
      </c>
      <c r="I38">
        <v>1</v>
      </c>
    </row>
    <row r="39" ht="12.75">
      <c r="I39" t="s">
        <v>6</v>
      </c>
    </row>
    <row r="40" ht="12.75">
      <c r="L40">
        <f>SUM(I41,E38)</f>
        <v>0</v>
      </c>
    </row>
    <row r="41" spans="9:10" ht="12.75">
      <c r="I41">
        <v>0</v>
      </c>
      <c r="J41">
        <f>L40</f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66"/>
  <sheetViews>
    <sheetView workbookViewId="0" topLeftCell="A53">
      <selection activeCell="B3" sqref="B3:L66"/>
    </sheetView>
  </sheetViews>
  <sheetFormatPr defaultColWidth="9.140625" defaultRowHeight="12.75"/>
  <cols>
    <col min="3" max="3" width="2.421875" style="0" customWidth="1"/>
    <col min="7" max="7" width="2.28125" style="0" customWidth="1"/>
  </cols>
  <sheetData>
    <row r="3" ht="12.75">
      <c r="I3">
        <v>0.25</v>
      </c>
    </row>
    <row r="4" ht="12.75">
      <c r="I4" t="s">
        <v>10</v>
      </c>
    </row>
    <row r="5" ht="12.75">
      <c r="L5">
        <f>SUM(I6,E13)</f>
        <v>-0.15599999999999992</v>
      </c>
    </row>
    <row r="6" spans="9:10" ht="12.75">
      <c r="I6">
        <f>0.8-0.956</f>
        <v>-0.15599999999999992</v>
      </c>
      <c r="J6">
        <f>L5</f>
        <v>-0.15599999999999992</v>
      </c>
    </row>
    <row r="8" ht="12.75">
      <c r="I8">
        <v>0.25</v>
      </c>
    </row>
    <row r="9" ht="12.75">
      <c r="I9" t="s">
        <v>11</v>
      </c>
    </row>
    <row r="10" ht="12.75">
      <c r="L10">
        <f>SUM(I11,E13)</f>
        <v>-0.05499999999999994</v>
      </c>
    </row>
    <row r="11" spans="5:10" ht="12.75">
      <c r="E11" t="s">
        <v>5</v>
      </c>
      <c r="I11">
        <f>0.8-0.855</f>
        <v>-0.05499999999999994</v>
      </c>
      <c r="J11">
        <f>L10</f>
        <v>-0.05499999999999994</v>
      </c>
    </row>
    <row r="13" spans="5:9" ht="12.75">
      <c r="E13">
        <v>0</v>
      </c>
      <c r="F13">
        <f>IF(ABS(1-SUM(I3,I8,I13,I18))&lt;=0.00001,SUM(I3*J6,I8*J11,I13*J16,I18*J21),NA())</f>
        <v>0.042000000000000065</v>
      </c>
      <c r="I13">
        <v>0.25</v>
      </c>
    </row>
    <row r="14" ht="12.75">
      <c r="I14" t="s">
        <v>12</v>
      </c>
    </row>
    <row r="15" ht="12.75">
      <c r="L15">
        <f>SUM(I16,E13)</f>
        <v>0.07900000000000007</v>
      </c>
    </row>
    <row r="16" spans="9:10" ht="12.75">
      <c r="I16">
        <f>0.8-0.721</f>
        <v>0.07900000000000007</v>
      </c>
      <c r="J16">
        <f>L15</f>
        <v>0.07900000000000007</v>
      </c>
    </row>
    <row r="18" ht="12.75">
      <c r="I18">
        <v>0.25</v>
      </c>
    </row>
    <row r="19" ht="12.75">
      <c r="I19" t="s">
        <v>13</v>
      </c>
    </row>
    <row r="20" ht="12.75">
      <c r="L20">
        <f>SUM(I21,E13)</f>
        <v>0.30000000000000004</v>
      </c>
    </row>
    <row r="21" spans="9:10" ht="12.75">
      <c r="I21">
        <f>0.8-0.5</f>
        <v>0.30000000000000004</v>
      </c>
      <c r="J21">
        <f>L20</f>
        <v>0.30000000000000004</v>
      </c>
    </row>
    <row r="23" ht="12.75">
      <c r="I23">
        <v>0.25</v>
      </c>
    </row>
    <row r="24" ht="12.75">
      <c r="I24" t="s">
        <v>10</v>
      </c>
    </row>
    <row r="25" ht="12.75">
      <c r="L25">
        <f>SUM(I26,E33)</f>
        <v>0</v>
      </c>
    </row>
    <row r="26" spans="9:10" ht="12.75">
      <c r="I26">
        <v>0</v>
      </c>
      <c r="J26">
        <f>L25</f>
        <v>0</v>
      </c>
    </row>
    <row r="28" ht="12.75">
      <c r="I28">
        <v>0.25</v>
      </c>
    </row>
    <row r="29" ht="12.75">
      <c r="I29" t="s">
        <v>11</v>
      </c>
    </row>
    <row r="30" ht="12.75">
      <c r="L30">
        <f>SUM(I31,E33)</f>
        <v>0</v>
      </c>
    </row>
    <row r="31" spans="5:10" ht="12.75">
      <c r="E31" t="s">
        <v>7</v>
      </c>
      <c r="I31">
        <v>0</v>
      </c>
      <c r="J31">
        <f>L30</f>
        <v>0</v>
      </c>
    </row>
    <row r="33" spans="5:9" ht="12.75">
      <c r="E33">
        <v>0</v>
      </c>
      <c r="F33">
        <f>IF(ABS(1-SUM(I23,I28,I33,I38))&lt;=0.00001,SUM(I23*J26,I28*J31,I33*J36,I38*J41),NA())</f>
        <v>0.09475000000000003</v>
      </c>
      <c r="I33">
        <v>0.25</v>
      </c>
    </row>
    <row r="34" ht="12.75">
      <c r="I34" t="s">
        <v>12</v>
      </c>
    </row>
    <row r="35" ht="12.75">
      <c r="L35">
        <f>SUM(I36,E33)</f>
        <v>0.07900000000000007</v>
      </c>
    </row>
    <row r="36" spans="9:10" ht="12.75">
      <c r="I36">
        <f>0.8-0.721</f>
        <v>0.07900000000000007</v>
      </c>
      <c r="J36">
        <f>L35</f>
        <v>0.07900000000000007</v>
      </c>
    </row>
    <row r="37" ht="12.75">
      <c r="B37" s="3"/>
    </row>
    <row r="38" spans="3:9" ht="12.75">
      <c r="C38">
        <f>IF(B39=F13,1,IF(B39=F33,2,IF(B39=F53,3,IF(B39=F66,4))))</f>
        <v>2</v>
      </c>
      <c r="I38">
        <v>0.25</v>
      </c>
    </row>
    <row r="39" spans="2:9" ht="12.75">
      <c r="B39">
        <f>MAX(F13,F33,F53,F66)</f>
        <v>0.09475000000000003</v>
      </c>
      <c r="I39" t="s">
        <v>13</v>
      </c>
    </row>
    <row r="40" ht="12.75">
      <c r="L40">
        <f>SUM(I41,E33)</f>
        <v>0.30000000000000004</v>
      </c>
    </row>
    <row r="41" spans="9:10" ht="12.75">
      <c r="I41">
        <f>0.8-0.5</f>
        <v>0.30000000000000004</v>
      </c>
      <c r="J41">
        <f>L40</f>
        <v>0.30000000000000004</v>
      </c>
    </row>
    <row r="43" ht="12.75">
      <c r="I43">
        <v>0.25</v>
      </c>
    </row>
    <row r="44" ht="12.75">
      <c r="I44" t="s">
        <v>10</v>
      </c>
    </row>
    <row r="45" ht="12.75">
      <c r="L45">
        <f>SUM(I46,E53)</f>
        <v>0</v>
      </c>
    </row>
    <row r="46" spans="9:10" ht="12.75">
      <c r="I46">
        <v>0</v>
      </c>
      <c r="J46">
        <f>L45</f>
        <v>0</v>
      </c>
    </row>
    <row r="48" ht="12.75">
      <c r="I48">
        <v>0.25</v>
      </c>
    </row>
    <row r="49" ht="12.75">
      <c r="I49" t="s">
        <v>11</v>
      </c>
    </row>
    <row r="50" ht="12.75">
      <c r="L50">
        <f>SUM(I51,E53)</f>
        <v>0</v>
      </c>
    </row>
    <row r="51" spans="5:10" ht="12.75">
      <c r="E51" t="s">
        <v>8</v>
      </c>
      <c r="I51">
        <v>0</v>
      </c>
      <c r="J51">
        <f>L50</f>
        <v>0</v>
      </c>
    </row>
    <row r="53" spans="5:9" ht="12.75">
      <c r="E53">
        <v>0</v>
      </c>
      <c r="F53">
        <f>IF(ABS(1-SUM(I43,I48,I53,I58))&lt;=0.00001,SUM(I43*J46,I48*J51,I53*J56,I58*J61),NA())</f>
        <v>0.07500000000000001</v>
      </c>
      <c r="I53">
        <v>0.25</v>
      </c>
    </row>
    <row r="54" ht="12.75">
      <c r="I54" t="s">
        <v>12</v>
      </c>
    </row>
    <row r="55" ht="12.75">
      <c r="L55">
        <f>SUM(I56,E53)</f>
        <v>0</v>
      </c>
    </row>
    <row r="56" spans="9:10" ht="12.75">
      <c r="I56">
        <v>0</v>
      </c>
      <c r="J56">
        <f>L55</f>
        <v>0</v>
      </c>
    </row>
    <row r="58" ht="12.75">
      <c r="I58">
        <v>0.25</v>
      </c>
    </row>
    <row r="59" ht="12.75">
      <c r="I59" t="s">
        <v>13</v>
      </c>
    </row>
    <row r="60" ht="12.75">
      <c r="L60">
        <f>SUM(I61,E53)</f>
        <v>0.30000000000000004</v>
      </c>
    </row>
    <row r="61" spans="9:10" ht="12.75">
      <c r="I61">
        <f>0.8-0.5</f>
        <v>0.30000000000000004</v>
      </c>
      <c r="J61">
        <f>L60</f>
        <v>0.30000000000000004</v>
      </c>
    </row>
    <row r="64" ht="12.75">
      <c r="E64" t="s">
        <v>9</v>
      </c>
    </row>
    <row r="65" ht="12.75">
      <c r="L65">
        <f>SUM(E66)</f>
        <v>0</v>
      </c>
    </row>
    <row r="66" spans="5:6" ht="12.75">
      <c r="E66">
        <v>0</v>
      </c>
      <c r="F66">
        <f>L65</f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B4" sqref="B4:F8"/>
    </sheetView>
  </sheetViews>
  <sheetFormatPr defaultColWidth="9.140625" defaultRowHeight="12.75"/>
  <cols>
    <col min="6" max="6" width="10.140625" style="0" bestFit="1" customWidth="1"/>
  </cols>
  <sheetData>
    <row r="2" spans="2:3" ht="12.75">
      <c r="B2" s="14" t="s">
        <v>30</v>
      </c>
      <c r="C2" s="14"/>
    </row>
    <row r="3" ht="12.75">
      <c r="B3" t="s">
        <v>29</v>
      </c>
    </row>
    <row r="4" spans="3:6" ht="12.75">
      <c r="C4" s="4">
        <v>400</v>
      </c>
      <c r="D4" s="5">
        <v>600</v>
      </c>
      <c r="E4" s="5">
        <v>800</v>
      </c>
      <c r="F4" s="6">
        <v>1000</v>
      </c>
    </row>
    <row r="5" spans="2:6" ht="12.75">
      <c r="B5" s="8">
        <v>0.5</v>
      </c>
      <c r="C5" s="15">
        <v>0.4666666666666667</v>
      </c>
      <c r="D5" s="15">
        <v>0.55</v>
      </c>
      <c r="E5" s="15">
        <v>0.2</v>
      </c>
      <c r="F5" s="15">
        <v>0.08</v>
      </c>
    </row>
    <row r="6" spans="2:6" ht="12.75">
      <c r="B6" s="10">
        <v>0.721</v>
      </c>
      <c r="C6" s="15">
        <v>0.4666666666666667</v>
      </c>
      <c r="D6" s="15">
        <v>0.3</v>
      </c>
      <c r="E6" s="15">
        <v>0.4</v>
      </c>
      <c r="F6" s="15">
        <v>0.12</v>
      </c>
    </row>
    <row r="7" spans="2:6" ht="12.75">
      <c r="B7" s="10">
        <v>0.855</v>
      </c>
      <c r="C7" s="15">
        <v>0.06666666666666665</v>
      </c>
      <c r="D7" s="15">
        <v>0.1</v>
      </c>
      <c r="E7" s="15">
        <v>0.26666666666666666</v>
      </c>
      <c r="F7" s="15">
        <v>0.36</v>
      </c>
    </row>
    <row r="8" spans="2:6" ht="12.75">
      <c r="B8" s="12">
        <v>0.956</v>
      </c>
      <c r="C8" s="15">
        <v>0</v>
      </c>
      <c r="D8" s="15">
        <v>0.05</v>
      </c>
      <c r="E8" s="15">
        <v>0.13333333333333336</v>
      </c>
      <c r="F8" s="15">
        <v>0.44</v>
      </c>
    </row>
    <row r="9" spans="3:6" ht="12.75">
      <c r="C9" s="13">
        <f>SUM(C5:C8)</f>
        <v>1</v>
      </c>
      <c r="D9" s="13">
        <f>SUM(D5:D8)</f>
        <v>1</v>
      </c>
      <c r="E9" s="13">
        <f>SUM(E5:E8)</f>
        <v>1</v>
      </c>
      <c r="F9" s="13">
        <f>SUM(F5:F8)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B4"/>
    </sheetView>
  </sheetViews>
  <sheetFormatPr defaultColWidth="9.140625" defaultRowHeight="12.75"/>
  <cols>
    <col min="5" max="7" width="11.140625" style="0" bestFit="1" customWidth="1"/>
    <col min="8" max="8" width="12.140625" style="0" bestFit="1" customWidth="1"/>
    <col min="10" max="10" width="10.140625" style="0" bestFit="1" customWidth="1"/>
    <col min="14" max="14" width="10.140625" style="0" bestFit="1" customWidth="1"/>
  </cols>
  <sheetData>
    <row r="1" spans="1:12" ht="12.75">
      <c r="A1" t="s">
        <v>14</v>
      </c>
      <c r="B1">
        <f>P10</f>
        <v>0.15</v>
      </c>
      <c r="D1" t="s">
        <v>15</v>
      </c>
      <c r="K1">
        <v>0.5</v>
      </c>
      <c r="L1">
        <v>0.721</v>
      </c>
    </row>
    <row r="2" spans="1:11" ht="14.25">
      <c r="A2" t="s">
        <v>16</v>
      </c>
      <c r="B2">
        <f>P11</f>
        <v>0.2</v>
      </c>
      <c r="D2" t="s">
        <v>17</v>
      </c>
      <c r="E2" s="4">
        <v>400</v>
      </c>
      <c r="F2" s="5">
        <v>600</v>
      </c>
      <c r="G2" s="5">
        <v>800</v>
      </c>
      <c r="H2" s="6">
        <v>1000</v>
      </c>
      <c r="I2" s="7"/>
      <c r="J2" s="7">
        <v>400</v>
      </c>
      <c r="K2" s="7"/>
    </row>
    <row r="3" spans="1:11" ht="12.75">
      <c r="A3" t="s">
        <v>18</v>
      </c>
      <c r="B3">
        <f>P12</f>
        <v>0.15000000000000002</v>
      </c>
      <c r="D3" s="8">
        <v>0.5</v>
      </c>
      <c r="E3" s="9">
        <f>E12/B10</f>
        <v>0.27999999999999997</v>
      </c>
      <c r="F3" s="9">
        <f>F12/B10</f>
        <v>0.44000000000000006</v>
      </c>
      <c r="G3" s="9">
        <f>G12/B10</f>
        <v>0.12</v>
      </c>
      <c r="H3" s="9">
        <f>H12/B10</f>
        <v>0.16</v>
      </c>
      <c r="I3" s="7">
        <f>SUM(E3:H3)</f>
        <v>1</v>
      </c>
      <c r="J3" s="7">
        <v>600</v>
      </c>
      <c r="K3" s="7"/>
    </row>
    <row r="4" spans="1:11" ht="12.75">
      <c r="A4" t="s">
        <v>19</v>
      </c>
      <c r="B4">
        <f>P13</f>
        <v>0.5</v>
      </c>
      <c r="D4" s="10">
        <v>0.721</v>
      </c>
      <c r="E4" s="9">
        <f>E13/B11</f>
        <v>0.27999999999999997</v>
      </c>
      <c r="F4" s="9">
        <f>F13/B11</f>
        <v>0.24</v>
      </c>
      <c r="G4" s="9">
        <f>G13/B11</f>
        <v>0.24</v>
      </c>
      <c r="H4" s="9">
        <f>H13/B11</f>
        <v>0.24</v>
      </c>
      <c r="I4" s="7">
        <f>SUM(E4:H4)</f>
        <v>1</v>
      </c>
      <c r="J4" s="7">
        <v>800</v>
      </c>
      <c r="K4" s="7"/>
    </row>
    <row r="5" spans="4:11" ht="12.75">
      <c r="D5" s="10">
        <v>0.855</v>
      </c>
      <c r="E5" s="9">
        <f>E14/B12</f>
        <v>0.03999999999999999</v>
      </c>
      <c r="F5" s="9">
        <f>F14/B12</f>
        <v>0.08000000000000002</v>
      </c>
      <c r="G5" s="9">
        <f>G14/B12</f>
        <v>0.16</v>
      </c>
      <c r="H5" s="9">
        <f>H14/B12</f>
        <v>0.72</v>
      </c>
      <c r="I5" s="7">
        <f>SUM(E5:H5)</f>
        <v>1</v>
      </c>
      <c r="J5" s="7">
        <v>1000</v>
      </c>
      <c r="K5" s="7"/>
    </row>
    <row r="6" spans="1:11" ht="12.75">
      <c r="A6" t="s">
        <v>20</v>
      </c>
      <c r="B6" s="11">
        <f>E3</f>
        <v>0.27999999999999997</v>
      </c>
      <c r="D6" s="12">
        <v>0.956</v>
      </c>
      <c r="E6" s="9">
        <f>E15/B13</f>
        <v>0</v>
      </c>
      <c r="F6" s="9">
        <f>F15/B13</f>
        <v>0.04000000000000001</v>
      </c>
      <c r="G6" s="9">
        <f>G15/B13</f>
        <v>0.08000000000000002</v>
      </c>
      <c r="H6" s="9">
        <f>H15/B13</f>
        <v>0.88</v>
      </c>
      <c r="I6" s="7">
        <f>SUM(E6:H6)</f>
        <v>1</v>
      </c>
      <c r="J6" s="7"/>
      <c r="K6" s="7"/>
    </row>
    <row r="7" spans="5:11" ht="12.75">
      <c r="E7" s="13">
        <f>SUM(E3:E6)</f>
        <v>0.6</v>
      </c>
      <c r="F7" s="13">
        <f>SUM(F3:F6)</f>
        <v>0.8</v>
      </c>
      <c r="G7" s="13">
        <f>SUM(G3:G6)</f>
        <v>0.6000000000000001</v>
      </c>
      <c r="H7" s="13">
        <f>SUM(H3:H6)</f>
        <v>2</v>
      </c>
      <c r="I7" s="13"/>
      <c r="J7" s="13"/>
      <c r="K7" s="13"/>
    </row>
    <row r="8" ht="12.75">
      <c r="A8" t="s">
        <v>21</v>
      </c>
    </row>
    <row r="9" spans="15:17" ht="12.75">
      <c r="O9" t="s">
        <v>2</v>
      </c>
      <c r="P9" t="s">
        <v>3</v>
      </c>
      <c r="Q9" t="s">
        <v>22</v>
      </c>
    </row>
    <row r="10" spans="1:17" ht="12.75">
      <c r="A10" s="8" t="s">
        <v>23</v>
      </c>
      <c r="B10">
        <v>0.25</v>
      </c>
      <c r="D10" t="s">
        <v>24</v>
      </c>
      <c r="O10">
        <v>400</v>
      </c>
      <c r="P10">
        <v>0.15</v>
      </c>
      <c r="Q10">
        <f>O10*P10</f>
        <v>60</v>
      </c>
    </row>
    <row r="11" spans="1:17" ht="12.75">
      <c r="A11" s="10" t="s">
        <v>25</v>
      </c>
      <c r="B11">
        <v>0.25</v>
      </c>
      <c r="E11" s="4">
        <v>400</v>
      </c>
      <c r="F11" s="5">
        <v>600</v>
      </c>
      <c r="G11" s="5">
        <v>800</v>
      </c>
      <c r="H11" s="6">
        <v>1000</v>
      </c>
      <c r="I11" s="7"/>
      <c r="J11" s="7"/>
      <c r="K11" s="7"/>
      <c r="O11">
        <v>600</v>
      </c>
      <c r="P11">
        <v>0.2</v>
      </c>
      <c r="Q11">
        <f>O11*P11</f>
        <v>120</v>
      </c>
    </row>
    <row r="12" spans="1:17" ht="12.75">
      <c r="A12" s="10" t="s">
        <v>26</v>
      </c>
      <c r="B12">
        <v>0.25</v>
      </c>
      <c r="D12" s="8">
        <v>0.5</v>
      </c>
      <c r="E12" s="9">
        <f>E21*E28</f>
        <v>0.06999999999999999</v>
      </c>
      <c r="F12" s="9">
        <f>F21*$F$17</f>
        <v>0.11000000000000001</v>
      </c>
      <c r="G12" s="9">
        <f>G21*$G$17</f>
        <v>0.03</v>
      </c>
      <c r="H12" s="9">
        <f>H21*$H$17</f>
        <v>0.04</v>
      </c>
      <c r="I12" s="14">
        <f>SUM(E12:H12)</f>
        <v>0.25</v>
      </c>
      <c r="J12" s="14"/>
      <c r="K12" s="14"/>
      <c r="O12">
        <v>800</v>
      </c>
      <c r="P12">
        <f>1-SUM(P10,P11,P13)</f>
        <v>0.15000000000000002</v>
      </c>
      <c r="Q12">
        <f>O12*P12</f>
        <v>120.00000000000001</v>
      </c>
    </row>
    <row r="13" spans="1:17" ht="12.75">
      <c r="A13" s="12" t="s">
        <v>27</v>
      </c>
      <c r="B13">
        <v>0.25</v>
      </c>
      <c r="D13" s="10">
        <v>0.721</v>
      </c>
      <c r="E13" s="9">
        <f>E22*$E$17</f>
        <v>0.06999999999999999</v>
      </c>
      <c r="F13" s="9">
        <f>F22*$F$17</f>
        <v>0.06</v>
      </c>
      <c r="G13" s="9">
        <f>G22*$G$17</f>
        <v>0.06</v>
      </c>
      <c r="H13" s="9">
        <f>H22*$H$17</f>
        <v>0.06</v>
      </c>
      <c r="I13" s="14">
        <f>SUM(E13:H13)</f>
        <v>0.25</v>
      </c>
      <c r="J13" s="14"/>
      <c r="K13" s="14"/>
      <c r="O13">
        <v>1000</v>
      </c>
      <c r="P13">
        <v>0.5</v>
      </c>
      <c r="Q13">
        <f>O13*P13</f>
        <v>500</v>
      </c>
    </row>
    <row r="14" spans="4:17" ht="12.75">
      <c r="D14" s="10">
        <v>0.855</v>
      </c>
      <c r="E14" s="9">
        <f>E23*$E$17</f>
        <v>0.009999999999999997</v>
      </c>
      <c r="F14" s="9">
        <f>F23*$F$17</f>
        <v>0.020000000000000004</v>
      </c>
      <c r="G14" s="9">
        <f>G23*$G$17</f>
        <v>0.04</v>
      </c>
      <c r="H14" s="9">
        <f>H23*$H$17</f>
        <v>0.18</v>
      </c>
      <c r="I14" s="14">
        <f>SUM(E14:H14)</f>
        <v>0.25</v>
      </c>
      <c r="J14" s="14"/>
      <c r="K14" s="14"/>
      <c r="P14" t="s">
        <v>28</v>
      </c>
      <c r="Q14">
        <f>SUM(Q10:Q13)</f>
        <v>800</v>
      </c>
    </row>
    <row r="15" spans="4:16" ht="12.75">
      <c r="D15" s="12">
        <v>0.956</v>
      </c>
      <c r="E15" s="9">
        <f>E24*$E$17</f>
        <v>0</v>
      </c>
      <c r="F15" s="9">
        <f>F24*$F$17</f>
        <v>0.010000000000000002</v>
      </c>
      <c r="G15" s="9">
        <f>G24*$G$17</f>
        <v>0.020000000000000004</v>
      </c>
      <c r="H15" s="9">
        <f>H24*$H$17</f>
        <v>0.22</v>
      </c>
      <c r="I15" s="14">
        <f>SUM(E15:H15)</f>
        <v>0.25</v>
      </c>
      <c r="J15" s="14"/>
      <c r="K15" s="14"/>
      <c r="P15">
        <f>0.65*1000</f>
        <v>650</v>
      </c>
    </row>
    <row r="16" spans="5:16" ht="12.75">
      <c r="E16" s="13">
        <f>SUM(E12:E15)</f>
        <v>0.15</v>
      </c>
      <c r="F16" s="13">
        <f>SUM(F12:F15)</f>
        <v>0.2</v>
      </c>
      <c r="G16" s="13">
        <f>SUM(G12:G15)</f>
        <v>0.15000000000000002</v>
      </c>
      <c r="H16" s="13">
        <f>SUM(H12:H15)</f>
        <v>0.5</v>
      </c>
      <c r="I16" s="13"/>
      <c r="J16" s="13"/>
      <c r="K16" s="13"/>
      <c r="L16" s="13">
        <f>SUM(E16:H16)</f>
        <v>1</v>
      </c>
      <c r="P16">
        <f>3/20</f>
        <v>0.15</v>
      </c>
    </row>
    <row r="17" spans="5:8" ht="12.75">
      <c r="E17">
        <v>0.15</v>
      </c>
      <c r="F17">
        <v>0.2</v>
      </c>
      <c r="G17">
        <v>0.15</v>
      </c>
      <c r="H17">
        <v>0.5</v>
      </c>
    </row>
    <row r="19" ht="12.75">
      <c r="D19" t="s">
        <v>29</v>
      </c>
    </row>
    <row r="20" spans="5:11" ht="12.75">
      <c r="E20" s="4">
        <v>400</v>
      </c>
      <c r="F20" s="5">
        <v>600</v>
      </c>
      <c r="G20" s="5">
        <v>800</v>
      </c>
      <c r="H20" s="6">
        <v>1000</v>
      </c>
      <c r="I20" s="7"/>
      <c r="J20" s="7"/>
      <c r="K20" s="7"/>
    </row>
    <row r="21" spans="4:11" ht="12.75">
      <c r="D21" s="8">
        <v>0.5</v>
      </c>
      <c r="E21" s="9">
        <v>0.4666666666666667</v>
      </c>
      <c r="F21" s="9">
        <v>0.55</v>
      </c>
      <c r="G21" s="9">
        <v>0.2</v>
      </c>
      <c r="H21" s="9">
        <v>0.08</v>
      </c>
      <c r="I21" s="14"/>
      <c r="J21" s="14"/>
      <c r="K21" s="14"/>
    </row>
    <row r="22" spans="4:11" ht="12.75">
      <c r="D22" s="10">
        <v>0.721</v>
      </c>
      <c r="E22" s="9">
        <v>0.4666666666666667</v>
      </c>
      <c r="F22" s="9">
        <v>0.3</v>
      </c>
      <c r="G22" s="9">
        <v>0.4</v>
      </c>
      <c r="H22" s="9">
        <v>0.12</v>
      </c>
      <c r="I22" s="14"/>
      <c r="J22" s="14" t="s">
        <v>30</v>
      </c>
      <c r="K22" s="14"/>
    </row>
    <row r="23" spans="4:10" ht="12.75">
      <c r="D23" s="10">
        <v>0.855</v>
      </c>
      <c r="E23" s="9">
        <v>0.06666666666666665</v>
      </c>
      <c r="F23" s="9">
        <v>0.1</v>
      </c>
      <c r="G23" s="9">
        <v>0.26666666666666666</v>
      </c>
      <c r="H23" s="9">
        <v>0.36</v>
      </c>
      <c r="I23" s="14"/>
      <c r="J23" t="s">
        <v>29</v>
      </c>
    </row>
    <row r="24" spans="4:14" ht="12.75">
      <c r="D24" s="12">
        <v>0.956</v>
      </c>
      <c r="E24" s="9">
        <v>0</v>
      </c>
      <c r="F24" s="9">
        <v>0.05</v>
      </c>
      <c r="G24" s="9">
        <v>0.13333333333333336</v>
      </c>
      <c r="H24" s="9">
        <v>0.44</v>
      </c>
      <c r="I24" s="14"/>
      <c r="K24" s="4">
        <v>400</v>
      </c>
      <c r="L24" s="5">
        <v>600</v>
      </c>
      <c r="M24" s="5">
        <v>800</v>
      </c>
      <c r="N24" s="6">
        <v>1000</v>
      </c>
    </row>
    <row r="25" spans="5:14" ht="12.75">
      <c r="E25" s="13">
        <f>SUM(E21:E24)</f>
        <v>1</v>
      </c>
      <c r="F25" s="13">
        <f>SUM(F21:F24)</f>
        <v>1</v>
      </c>
      <c r="G25" s="13">
        <f>SUM(G21:G24)</f>
        <v>1</v>
      </c>
      <c r="H25" s="13">
        <f>SUM(H21:H24)</f>
        <v>1</v>
      </c>
      <c r="I25" s="13"/>
      <c r="J25" s="8">
        <v>0.5</v>
      </c>
      <c r="K25" s="15">
        <v>0.4666666666666667</v>
      </c>
      <c r="L25" s="15">
        <v>0.55</v>
      </c>
      <c r="M25" s="15">
        <v>0.2</v>
      </c>
      <c r="N25" s="15">
        <v>0.08</v>
      </c>
    </row>
    <row r="26" spans="10:14" ht="12.75">
      <c r="J26" s="10">
        <v>0.721</v>
      </c>
      <c r="K26" s="15">
        <v>0.4666666666666667</v>
      </c>
      <c r="L26" s="15">
        <v>0.3</v>
      </c>
      <c r="M26" s="15">
        <v>0.4</v>
      </c>
      <c r="N26" s="15">
        <v>0.12</v>
      </c>
    </row>
    <row r="27" spans="4:14" ht="12.75">
      <c r="D27" t="s">
        <v>31</v>
      </c>
      <c r="E27" s="16">
        <v>400</v>
      </c>
      <c r="F27" s="16">
        <v>600</v>
      </c>
      <c r="G27" s="16">
        <v>800</v>
      </c>
      <c r="H27" s="16">
        <v>1000</v>
      </c>
      <c r="J27" s="10">
        <v>0.855</v>
      </c>
      <c r="K27" s="15">
        <v>0.06666666666666665</v>
      </c>
      <c r="L27" s="15">
        <v>0.1</v>
      </c>
      <c r="M27" s="15">
        <v>0.26666666666666666</v>
      </c>
      <c r="N27" s="15">
        <v>0.36</v>
      </c>
    </row>
    <row r="28" spans="5:14" ht="12.75">
      <c r="E28" s="17">
        <v>0.15</v>
      </c>
      <c r="F28" s="17">
        <v>0.2</v>
      </c>
      <c r="G28" s="17">
        <v>0.15</v>
      </c>
      <c r="H28" s="17">
        <v>0.5</v>
      </c>
      <c r="J28" s="12">
        <v>0.956</v>
      </c>
      <c r="K28" s="15">
        <v>0</v>
      </c>
      <c r="L28" s="15">
        <v>0.05</v>
      </c>
      <c r="M28" s="15">
        <v>0.13333333333333336</v>
      </c>
      <c r="N28" s="15">
        <v>0.44</v>
      </c>
    </row>
    <row r="29" spans="11:14" ht="12.75">
      <c r="K29" s="13">
        <f>SUM(K25:K28)</f>
        <v>1</v>
      </c>
      <c r="L29" s="13">
        <f>SUM(L25:L28)</f>
        <v>1</v>
      </c>
      <c r="M29" s="13">
        <f>SUM(M25:M28)</f>
        <v>1</v>
      </c>
      <c r="N29" s="13">
        <f>SUM(N25:N28)</f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8"/>
  <sheetViews>
    <sheetView tabSelected="1" workbookViewId="0" topLeftCell="A48">
      <selection activeCell="G79" sqref="G79"/>
    </sheetView>
  </sheetViews>
  <sheetFormatPr defaultColWidth="9.140625" defaultRowHeight="12.75"/>
  <cols>
    <col min="2" max="2" width="2.28125" style="0" customWidth="1"/>
    <col min="6" max="6" width="2.57421875" style="0" customWidth="1"/>
    <col min="10" max="10" width="2.28125" style="0" customWidth="1"/>
    <col min="14" max="14" width="2.421875" style="0" customWidth="1"/>
  </cols>
  <sheetData>
    <row r="1" ht="12.75">
      <c r="L1" t="s">
        <v>32</v>
      </c>
    </row>
    <row r="2" ht="12.75">
      <c r="S2">
        <f>SUM(L3,H8,D43)</f>
        <v>-0.019119999999999998</v>
      </c>
    </row>
    <row r="3" spans="12:13" ht="12.75">
      <c r="L3">
        <f>-0.956*0.02</f>
        <v>-0.019119999999999998</v>
      </c>
      <c r="M3">
        <f>S2</f>
        <v>-0.019119999999999998</v>
      </c>
    </row>
    <row r="5" spans="8:16" ht="12.75">
      <c r="H5">
        <v>0.25</v>
      </c>
      <c r="P5">
        <v>0.88</v>
      </c>
    </row>
    <row r="6" spans="8:16" ht="12.75">
      <c r="H6" t="s">
        <v>33</v>
      </c>
      <c r="P6" t="s">
        <v>34</v>
      </c>
    </row>
    <row r="7" spans="10:19" ht="12.75">
      <c r="J7">
        <f>IF(I8=M3,1,IF(I8=M13,2))</f>
        <v>2</v>
      </c>
      <c r="S7">
        <f>SUM(P8,L13,H8,D43)</f>
        <v>0.04400000000000004</v>
      </c>
    </row>
    <row r="8" spans="8:17" ht="12.75">
      <c r="H8">
        <v>0</v>
      </c>
      <c r="I8">
        <f>MAX(M3,M13)</f>
        <v>0.012000000000000042</v>
      </c>
      <c r="P8">
        <f>1-0.956</f>
        <v>0.04400000000000004</v>
      </c>
      <c r="Q8">
        <f>S7</f>
        <v>0.04400000000000004</v>
      </c>
    </row>
    <row r="10" ht="12.75">
      <c r="P10">
        <v>0.08</v>
      </c>
    </row>
    <row r="11" spans="12:16" ht="12.75">
      <c r="L11" t="s">
        <v>35</v>
      </c>
      <c r="P11" t="s">
        <v>36</v>
      </c>
    </row>
    <row r="12" ht="12.75">
      <c r="S12">
        <f>SUM(P13,L13,H8,D43)</f>
        <v>-0.15599999999999992</v>
      </c>
    </row>
    <row r="13" spans="12:17" ht="12.75">
      <c r="L13">
        <v>0</v>
      </c>
      <c r="M13">
        <f>IF(ABS(1-SUM(P5,P10,P15))&lt;=0.00001,SUM(P5*Q8,P10*Q13,P15*Q18),NA())</f>
        <v>0.012000000000000042</v>
      </c>
      <c r="P13">
        <f>0.8-0.956</f>
        <v>-0.15599999999999992</v>
      </c>
      <c r="Q13">
        <f>S12</f>
        <v>-0.15599999999999992</v>
      </c>
    </row>
    <row r="15" ht="12.75">
      <c r="P15">
        <v>0.04</v>
      </c>
    </row>
    <row r="16" ht="12.75">
      <c r="P16" t="s">
        <v>37</v>
      </c>
    </row>
    <row r="17" ht="12.75">
      <c r="S17">
        <f>SUM(P18,L13,H8,D43)</f>
        <v>-0.356</v>
      </c>
    </row>
    <row r="18" spans="16:17" ht="12.75">
      <c r="P18">
        <f>0.6-0.956</f>
        <v>-0.356</v>
      </c>
      <c r="Q18">
        <f>S17</f>
        <v>-0.356</v>
      </c>
    </row>
    <row r="21" ht="12.75">
      <c r="L21" t="s">
        <v>32</v>
      </c>
    </row>
    <row r="22" ht="12.75">
      <c r="S22">
        <f>SUM(L23,H29,D43)</f>
        <v>-0.0171</v>
      </c>
    </row>
    <row r="23" spans="12:13" ht="12.75">
      <c r="L23">
        <f>-0.855*0.02</f>
        <v>-0.0171</v>
      </c>
      <c r="M23">
        <f>S22</f>
        <v>-0.0171</v>
      </c>
    </row>
    <row r="25" ht="12.75">
      <c r="P25">
        <v>0.72</v>
      </c>
    </row>
    <row r="26" spans="8:16" ht="12.75">
      <c r="H26">
        <v>0.25</v>
      </c>
      <c r="P26" t="s">
        <v>34</v>
      </c>
    </row>
    <row r="27" spans="8:19" ht="12.75">
      <c r="H27" t="s">
        <v>38</v>
      </c>
      <c r="S27">
        <f>SUM(P28,L35,H29,D43)</f>
        <v>0.14500000000000002</v>
      </c>
    </row>
    <row r="28" spans="10:17" ht="12.75">
      <c r="J28">
        <f>IF(I29=M23,1,IF(I29=M35,2))</f>
        <v>2</v>
      </c>
      <c r="P28">
        <f>1-0.855</f>
        <v>0.14500000000000002</v>
      </c>
      <c r="Q28">
        <f>S27</f>
        <v>0.14500000000000002</v>
      </c>
    </row>
    <row r="29" spans="8:9" ht="12.75">
      <c r="H29">
        <v>0</v>
      </c>
      <c r="I29">
        <f>MAX(M23,M35)</f>
        <v>0.05700000000000002</v>
      </c>
    </row>
    <row r="30" ht="12.75">
      <c r="P30">
        <v>0.16</v>
      </c>
    </row>
    <row r="31" ht="12.75">
      <c r="P31" t="s">
        <v>36</v>
      </c>
    </row>
    <row r="32" ht="12.75">
      <c r="S32">
        <f>SUM(P33,L35,H29,D43)</f>
        <v>-0.05499999999999994</v>
      </c>
    </row>
    <row r="33" spans="12:17" ht="12.75">
      <c r="L33" t="s">
        <v>35</v>
      </c>
      <c r="P33">
        <f>0.8-0.855</f>
        <v>-0.05499999999999994</v>
      </c>
      <c r="Q33">
        <f>S32</f>
        <v>-0.05499999999999994</v>
      </c>
    </row>
    <row r="35" spans="12:16" ht="12.75">
      <c r="L35">
        <v>0</v>
      </c>
      <c r="M35">
        <f>IF(ABS(1-SUM(P25,P30,P35,P40))&lt;=0.00001,SUM(P25*Q28,P30*Q33,P35*Q38,P40*Q43),NA())</f>
        <v>0.05700000000000002</v>
      </c>
      <c r="P35">
        <v>0.08</v>
      </c>
    </row>
    <row r="36" ht="12.75">
      <c r="P36" t="s">
        <v>37</v>
      </c>
    </row>
    <row r="37" ht="12.75">
      <c r="S37">
        <f>SUM(P38,L35,H29,D43)</f>
        <v>-0.255</v>
      </c>
    </row>
    <row r="38" spans="16:17" ht="12.75">
      <c r="P38">
        <f>0.6-0.855</f>
        <v>-0.255</v>
      </c>
      <c r="Q38">
        <f>S37</f>
        <v>-0.255</v>
      </c>
    </row>
    <row r="40" ht="12.75">
      <c r="P40">
        <v>0.04</v>
      </c>
    </row>
    <row r="41" spans="4:16" ht="12.75">
      <c r="D41" t="s">
        <v>39</v>
      </c>
      <c r="P41" t="s">
        <v>40</v>
      </c>
    </row>
    <row r="42" ht="12.75">
      <c r="S42">
        <f>SUM(P43,L35,H29,D43)</f>
        <v>-0.45499999999999996</v>
      </c>
    </row>
    <row r="43" spans="4:17" ht="12.75">
      <c r="D43">
        <v>0</v>
      </c>
      <c r="E43">
        <f>IF(ABS(1-SUM(H5,H26,H51,H76))&lt;=0.00001,SUM(H5*I8,H26*I29,H51*I54,H76*I79),NA())</f>
        <v>0.04664500000000002</v>
      </c>
      <c r="P43">
        <f>0.4-0.855</f>
        <v>-0.45499999999999996</v>
      </c>
      <c r="Q43">
        <f>S42</f>
        <v>-0.45499999999999996</v>
      </c>
    </row>
    <row r="46" ht="12.75">
      <c r="L46" t="s">
        <v>32</v>
      </c>
    </row>
    <row r="47" ht="12.75">
      <c r="S47">
        <f>SUM(L48,H54,D43)</f>
        <v>-0.01442</v>
      </c>
    </row>
    <row r="48" spans="12:13" ht="12.75">
      <c r="L48">
        <f>-0.721*0.02</f>
        <v>-0.01442</v>
      </c>
      <c r="M48">
        <f>S47</f>
        <v>-0.01442</v>
      </c>
    </row>
    <row r="50" ht="12.75">
      <c r="P50">
        <v>0.24</v>
      </c>
    </row>
    <row r="51" spans="8:16" ht="12.75">
      <c r="H51">
        <v>0.25</v>
      </c>
      <c r="P51" t="s">
        <v>34</v>
      </c>
    </row>
    <row r="52" spans="8:19" ht="12.75">
      <c r="H52" t="s">
        <v>41</v>
      </c>
      <c r="S52">
        <f>SUM(P53,L60,H54,D43)</f>
        <v>0.279</v>
      </c>
    </row>
    <row r="53" spans="10:17" ht="12.75">
      <c r="J53">
        <f>IF(I54=M48,1,IF(I54=M60,2))</f>
        <v>1</v>
      </c>
      <c r="P53">
        <f>1-0.721</f>
        <v>0.279</v>
      </c>
      <c r="Q53">
        <f>S52</f>
        <v>0.279</v>
      </c>
    </row>
    <row r="54" spans="8:9" ht="12.75">
      <c r="H54">
        <v>0</v>
      </c>
      <c r="I54">
        <f>MAX(M48,M60)</f>
        <v>-0.01442</v>
      </c>
    </row>
    <row r="55" ht="12.75">
      <c r="P55">
        <v>0.24</v>
      </c>
    </row>
    <row r="56" ht="12.75">
      <c r="P56" t="s">
        <v>36</v>
      </c>
    </row>
    <row r="57" ht="12.75">
      <c r="S57">
        <f>SUM(P58,L60,H54,D43)</f>
        <v>0.07900000000000007</v>
      </c>
    </row>
    <row r="58" spans="12:17" ht="12.75">
      <c r="L58" t="s">
        <v>35</v>
      </c>
      <c r="P58">
        <f>0.8-0.721</f>
        <v>0.07900000000000007</v>
      </c>
      <c r="Q58">
        <f>S57</f>
        <v>0.07900000000000007</v>
      </c>
    </row>
    <row r="60" spans="12:16" ht="12.75">
      <c r="L60">
        <v>0</v>
      </c>
      <c r="M60">
        <f>IF(ABS(1-SUM(P50,P55,P60,P65))&lt;=0.00001,SUM(P50*Q53,P55*Q58,P60*Q63,P65*Q68),NA())</f>
        <v>-0.032999999999999974</v>
      </c>
      <c r="P60">
        <v>0.24</v>
      </c>
    </row>
    <row r="61" ht="12.75">
      <c r="P61" t="s">
        <v>37</v>
      </c>
    </row>
    <row r="62" ht="12.75">
      <c r="S62">
        <f>SUM(P63,L60,H54,D43)</f>
        <v>-0.121</v>
      </c>
    </row>
    <row r="63" spans="16:17" ht="12.75">
      <c r="P63">
        <f>0.6-0.721</f>
        <v>-0.121</v>
      </c>
      <c r="Q63">
        <f>S62</f>
        <v>-0.121</v>
      </c>
    </row>
    <row r="65" ht="12.75">
      <c r="P65">
        <v>0.28</v>
      </c>
    </row>
    <row r="66" ht="12.75">
      <c r="P66" t="s">
        <v>40</v>
      </c>
    </row>
    <row r="67" ht="12.75">
      <c r="S67">
        <f>SUM(P68,L60,H54,D43)</f>
        <v>-0.32099999999999995</v>
      </c>
    </row>
    <row r="68" spans="16:17" ht="12.75">
      <c r="P68">
        <f>0.4-0.721</f>
        <v>-0.32099999999999995</v>
      </c>
      <c r="Q68">
        <f>S67</f>
        <v>-0.32099999999999995</v>
      </c>
    </row>
    <row r="71" ht="12.75">
      <c r="L71" t="s">
        <v>32</v>
      </c>
    </row>
    <row r="72" ht="12.75">
      <c r="S72">
        <f>SUM(L73,H79,D43)</f>
        <v>-0.01</v>
      </c>
    </row>
    <row r="73" spans="12:13" ht="12.75">
      <c r="L73">
        <f>-0.5*0.02</f>
        <v>-0.01</v>
      </c>
      <c r="M73">
        <f>S72</f>
        <v>-0.01</v>
      </c>
    </row>
    <row r="75" ht="12.75">
      <c r="P75">
        <v>0.16</v>
      </c>
    </row>
    <row r="76" spans="8:16" ht="12.75">
      <c r="H76">
        <v>0.25</v>
      </c>
      <c r="P76" t="s">
        <v>34</v>
      </c>
    </row>
    <row r="77" spans="8:19" ht="12.75">
      <c r="H77" t="s">
        <v>42</v>
      </c>
      <c r="S77">
        <f>SUM(P78,L85,H79,D43)</f>
        <v>0.5</v>
      </c>
    </row>
    <row r="78" spans="10:17" ht="12.75">
      <c r="J78">
        <f>IF(I79=M73,1,IF(I79=M85,2))</f>
        <v>2</v>
      </c>
      <c r="P78">
        <f>1-0.5</f>
        <v>0.5</v>
      </c>
      <c r="Q78">
        <f>S77</f>
        <v>0.5</v>
      </c>
    </row>
    <row r="79" spans="8:9" ht="12.75">
      <c r="H79">
        <v>0</v>
      </c>
      <c r="I79">
        <f>MAX(M73,M85)</f>
        <v>0.132</v>
      </c>
    </row>
    <row r="80" ht="12.75">
      <c r="P80">
        <v>0.12</v>
      </c>
    </row>
    <row r="81" ht="12.75">
      <c r="P81" t="s">
        <v>36</v>
      </c>
    </row>
    <row r="82" ht="12.75">
      <c r="S82">
        <f>SUM(P83,L85,H79,D43)</f>
        <v>0.30000000000000004</v>
      </c>
    </row>
    <row r="83" spans="12:17" ht="12.75">
      <c r="L83" t="s">
        <v>35</v>
      </c>
      <c r="P83">
        <f>0.8-0.5</f>
        <v>0.30000000000000004</v>
      </c>
      <c r="Q83">
        <f>S82</f>
        <v>0.30000000000000004</v>
      </c>
    </row>
    <row r="85" spans="12:16" ht="12.75">
      <c r="L85">
        <v>0</v>
      </c>
      <c r="M85">
        <f>IF(ABS(1-SUM(P75,P80,P85,P90))&lt;=0.00001,SUM(P75*Q78,P80*Q83,P85*Q88,P90*Q93),NA())</f>
        <v>0.132</v>
      </c>
      <c r="P85">
        <v>0.44</v>
      </c>
    </row>
    <row r="86" ht="12.75">
      <c r="P86" t="s">
        <v>37</v>
      </c>
    </row>
    <row r="87" ht="12.75">
      <c r="S87">
        <f>SUM(P88,L85,H79,D43)</f>
        <v>0.09999999999999998</v>
      </c>
    </row>
    <row r="88" spans="16:17" ht="12.75">
      <c r="P88">
        <f>0.6-0.5</f>
        <v>0.09999999999999998</v>
      </c>
      <c r="Q88">
        <f>S87</f>
        <v>0.09999999999999998</v>
      </c>
    </row>
    <row r="90" ht="12.75">
      <c r="P90">
        <v>0.28</v>
      </c>
    </row>
    <row r="91" ht="12.75">
      <c r="P91" t="s">
        <v>40</v>
      </c>
    </row>
    <row r="92" ht="12.75">
      <c r="S92">
        <f>SUM(P93,L85,H79,D43)</f>
        <v>-0.09999999999999998</v>
      </c>
    </row>
    <row r="93" spans="16:17" ht="12.75">
      <c r="P93">
        <f>0.4-0.5</f>
        <v>-0.09999999999999998</v>
      </c>
      <c r="Q93">
        <f>S92</f>
        <v>-0.09999999999999998</v>
      </c>
    </row>
    <row r="95" ht="12.75">
      <c r="H95">
        <v>0.25</v>
      </c>
    </row>
    <row r="96" ht="12.75">
      <c r="H96" t="s">
        <v>33</v>
      </c>
    </row>
    <row r="97" ht="12.75">
      <c r="S97">
        <f>SUM(H98,D118)</f>
        <v>0</v>
      </c>
    </row>
    <row r="98" spans="8:9" ht="12.75">
      <c r="H98">
        <v>0</v>
      </c>
      <c r="I98">
        <f>S97</f>
        <v>0</v>
      </c>
    </row>
    <row r="100" ht="12.75">
      <c r="H100">
        <v>0.25</v>
      </c>
    </row>
    <row r="101" ht="12.75">
      <c r="H101" t="s">
        <v>38</v>
      </c>
    </row>
    <row r="102" ht="12.75">
      <c r="S102">
        <f>SUM(H103,D118)</f>
        <v>0</v>
      </c>
    </row>
    <row r="103" spans="8:9" ht="12.75">
      <c r="H103">
        <v>0</v>
      </c>
      <c r="I103">
        <f>S102</f>
        <v>0</v>
      </c>
    </row>
    <row r="106" ht="12.75">
      <c r="L106" t="s">
        <v>32</v>
      </c>
    </row>
    <row r="107" ht="12.75">
      <c r="S107">
        <f>SUM(L108,H114,D118)</f>
        <v>-0.01442</v>
      </c>
    </row>
    <row r="108" spans="12:13" ht="12.75">
      <c r="L108">
        <f>-0.721*0.02</f>
        <v>-0.01442</v>
      </c>
      <c r="M108">
        <f>S107</f>
        <v>-0.01442</v>
      </c>
    </row>
    <row r="110" ht="12.75">
      <c r="P110">
        <v>0.24</v>
      </c>
    </row>
    <row r="111" spans="8:16" ht="12.75">
      <c r="H111">
        <v>0.25</v>
      </c>
      <c r="P111" t="s">
        <v>34</v>
      </c>
    </row>
    <row r="112" spans="8:19" ht="12.75">
      <c r="H112" t="s">
        <v>41</v>
      </c>
      <c r="S112">
        <f>SUM(P113,L120,H114,D118)</f>
        <v>0.279</v>
      </c>
    </row>
    <row r="113" spans="10:17" ht="12.75">
      <c r="J113">
        <f>IF(I114=M108,1,IF(I114=M120,2))</f>
        <v>1</v>
      </c>
      <c r="P113">
        <f>1-0.721</f>
        <v>0.279</v>
      </c>
      <c r="Q113">
        <f>S112</f>
        <v>0.279</v>
      </c>
    </row>
    <row r="114" spans="8:9" ht="12.75">
      <c r="H114">
        <v>0</v>
      </c>
      <c r="I114">
        <f>MAX(M108,M120)</f>
        <v>-0.01442</v>
      </c>
    </row>
    <row r="115" ht="12.75">
      <c r="P115">
        <v>0.24</v>
      </c>
    </row>
    <row r="116" spans="4:16" ht="12.75">
      <c r="D116" t="s">
        <v>43</v>
      </c>
      <c r="P116" t="s">
        <v>36</v>
      </c>
    </row>
    <row r="117" ht="12.75">
      <c r="S117">
        <f>SUM(P118,L120,H114,D118)</f>
        <v>0.07900000000000007</v>
      </c>
    </row>
    <row r="118" spans="1:17" ht="12.75">
      <c r="A118" s="3"/>
      <c r="D118">
        <v>0</v>
      </c>
      <c r="E118">
        <f>IF(ABS(1-SUM(H95,H100,H111,H136))&lt;=0.00001,SUM(H95*I98,H100*I103,H111*I114,H136*I139),NA())</f>
        <v>0.029395</v>
      </c>
      <c r="L118" t="s">
        <v>35</v>
      </c>
      <c r="P118">
        <f>0.8-0.721</f>
        <v>0.07900000000000007</v>
      </c>
      <c r="Q118">
        <f>S117</f>
        <v>0.07900000000000007</v>
      </c>
    </row>
    <row r="119" ht="12.75">
      <c r="B119">
        <f>IF(A120=E43,1,IF(A120=E118,2,IF(A120=E168,3,IF(A120=E198,4))))</f>
        <v>1</v>
      </c>
    </row>
    <row r="120" spans="1:16" ht="12.75">
      <c r="A120">
        <f>MAX(E43,E118,E168,E198)</f>
        <v>0.04664500000000002</v>
      </c>
      <c r="L120">
        <v>0</v>
      </c>
      <c r="M120">
        <f>IF(ABS(1-SUM(P110,P115,P120,P125))&lt;=0.00001,SUM(P110*Q113,P115*Q118,P120*Q123,P125*Q128),NA())</f>
        <v>-0.032999999999999974</v>
      </c>
      <c r="P120">
        <v>0.24</v>
      </c>
    </row>
    <row r="121" ht="12.75">
      <c r="P121" t="s">
        <v>37</v>
      </c>
    </row>
    <row r="122" ht="12.75">
      <c r="S122">
        <f>SUM(P123,L120,H114,D118)</f>
        <v>-0.121</v>
      </c>
    </row>
    <row r="123" spans="16:17" ht="12.75">
      <c r="P123">
        <f>0.6-0.721</f>
        <v>-0.121</v>
      </c>
      <c r="Q123">
        <f>S122</f>
        <v>-0.121</v>
      </c>
    </row>
    <row r="125" ht="12.75">
      <c r="P125">
        <v>0.28</v>
      </c>
    </row>
    <row r="126" ht="12.75">
      <c r="P126" t="s">
        <v>40</v>
      </c>
    </row>
    <row r="127" ht="12.75">
      <c r="S127">
        <f>SUM(P128,L120,H114,D118)</f>
        <v>-0.32099999999999995</v>
      </c>
    </row>
    <row r="128" spans="16:17" ht="12.75">
      <c r="P128">
        <f>0.4-0.721</f>
        <v>-0.32099999999999995</v>
      </c>
      <c r="Q128">
        <f>S127</f>
        <v>-0.32099999999999995</v>
      </c>
    </row>
    <row r="131" ht="12.75">
      <c r="L131" t="s">
        <v>32</v>
      </c>
    </row>
    <row r="132" ht="12.75">
      <c r="S132">
        <f>SUM(L133,H139,D118)</f>
        <v>-0.01</v>
      </c>
    </row>
    <row r="133" spans="12:13" ht="12.75">
      <c r="L133">
        <f>-0.5*0.02</f>
        <v>-0.01</v>
      </c>
      <c r="M133">
        <f>S132</f>
        <v>-0.01</v>
      </c>
    </row>
    <row r="135" ht="12.75">
      <c r="P135">
        <v>0.16</v>
      </c>
    </row>
    <row r="136" spans="8:16" ht="12.75">
      <c r="H136">
        <v>0.25</v>
      </c>
      <c r="P136" t="s">
        <v>34</v>
      </c>
    </row>
    <row r="137" spans="8:19" ht="12.75">
      <c r="H137" t="s">
        <v>42</v>
      </c>
      <c r="S137">
        <f>SUM(P138,L145,H139,D118)</f>
        <v>0.5</v>
      </c>
    </row>
    <row r="138" spans="10:17" ht="12.75">
      <c r="J138">
        <f>IF(I139=M133,1,IF(I139=M145,2))</f>
        <v>2</v>
      </c>
      <c r="P138">
        <f>1-0.5</f>
        <v>0.5</v>
      </c>
      <c r="Q138">
        <f>S137</f>
        <v>0.5</v>
      </c>
    </row>
    <row r="139" spans="8:9" ht="12.75">
      <c r="H139">
        <v>0</v>
      </c>
      <c r="I139">
        <f>MAX(M133,M145)</f>
        <v>0.132</v>
      </c>
    </row>
    <row r="140" ht="12.75">
      <c r="P140">
        <v>0.12</v>
      </c>
    </row>
    <row r="141" ht="12.75">
      <c r="P141" t="s">
        <v>36</v>
      </c>
    </row>
    <row r="142" ht="12.75">
      <c r="S142">
        <f>SUM(P143,L145,H139,D118)</f>
        <v>0.30000000000000004</v>
      </c>
    </row>
    <row r="143" spans="12:17" ht="12.75">
      <c r="L143" t="s">
        <v>35</v>
      </c>
      <c r="P143">
        <f>0.8-0.5</f>
        <v>0.30000000000000004</v>
      </c>
      <c r="Q143">
        <f>S142</f>
        <v>0.30000000000000004</v>
      </c>
    </row>
    <row r="145" spans="12:16" ht="12.75">
      <c r="L145">
        <v>0</v>
      </c>
      <c r="M145">
        <f>IF(ABS(1-SUM(P135,P140,P145,P150))&lt;=0.00001,SUM(P135*Q138,P140*Q143,P145*Q148,P150*Q153),NA())</f>
        <v>0.132</v>
      </c>
      <c r="P145">
        <v>0.44</v>
      </c>
    </row>
    <row r="146" ht="12.75">
      <c r="P146" t="s">
        <v>37</v>
      </c>
    </row>
    <row r="147" ht="12.75">
      <c r="S147">
        <f>SUM(P148,L145,H139,D118)</f>
        <v>0.09999999999999998</v>
      </c>
    </row>
    <row r="148" spans="16:17" ht="12.75">
      <c r="P148">
        <f>0.6-0.5</f>
        <v>0.09999999999999998</v>
      </c>
      <c r="Q148">
        <f>S147</f>
        <v>0.09999999999999998</v>
      </c>
    </row>
    <row r="150" ht="12.75">
      <c r="P150">
        <v>0.28</v>
      </c>
    </row>
    <row r="151" ht="12.75">
      <c r="P151" t="s">
        <v>40</v>
      </c>
    </row>
    <row r="152" ht="12.75">
      <c r="S152">
        <f>SUM(P153,L145,H139,D118)</f>
        <v>-0.09999999999999998</v>
      </c>
    </row>
    <row r="153" spans="16:17" ht="12.75">
      <c r="P153">
        <f>0.4-0.5</f>
        <v>-0.09999999999999998</v>
      </c>
      <c r="Q153">
        <f>S152</f>
        <v>-0.09999999999999998</v>
      </c>
    </row>
    <row r="155" ht="12.75">
      <c r="H155">
        <v>0.25</v>
      </c>
    </row>
    <row r="156" ht="12.75">
      <c r="H156" t="s">
        <v>33</v>
      </c>
    </row>
    <row r="157" ht="12.75">
      <c r="S157">
        <f>SUM(H158,D168)</f>
        <v>0</v>
      </c>
    </row>
    <row r="158" spans="8:9" ht="12.75">
      <c r="H158">
        <v>0</v>
      </c>
      <c r="I158">
        <f>S157</f>
        <v>0</v>
      </c>
    </row>
    <row r="160" ht="12.75">
      <c r="H160">
        <v>0.25</v>
      </c>
    </row>
    <row r="161" ht="12.75">
      <c r="H161" t="s">
        <v>38</v>
      </c>
    </row>
    <row r="162" ht="12.75">
      <c r="S162">
        <f>SUM(H163,D168)</f>
        <v>0</v>
      </c>
    </row>
    <row r="163" spans="8:9" ht="12.75">
      <c r="H163">
        <v>0</v>
      </c>
      <c r="I163">
        <f>S162</f>
        <v>0</v>
      </c>
    </row>
    <row r="165" ht="12.75">
      <c r="H165">
        <v>0.25</v>
      </c>
    </row>
    <row r="166" spans="4:8" ht="12.75">
      <c r="D166" t="s">
        <v>44</v>
      </c>
      <c r="H166" t="s">
        <v>41</v>
      </c>
    </row>
    <row r="167" ht="12.75">
      <c r="S167">
        <f>SUM(H168,D168)</f>
        <v>0</v>
      </c>
    </row>
    <row r="168" spans="4:9" ht="12.75">
      <c r="D168">
        <v>0</v>
      </c>
      <c r="E168">
        <f>IF(ABS(1-SUM(H155,H160,H165,H176))&lt;=0.00001,SUM(H155*I158,H160*I163,H165*I168,H176*I179),NA())</f>
        <v>0.033</v>
      </c>
      <c r="H168">
        <v>0</v>
      </c>
      <c r="I168">
        <f>S167</f>
        <v>0</v>
      </c>
    </row>
    <row r="171" ht="12.75">
      <c r="L171" t="s">
        <v>32</v>
      </c>
    </row>
    <row r="172" ht="12.75">
      <c r="S172">
        <f>SUM(L173,H179,D168)</f>
        <v>-0.01</v>
      </c>
    </row>
    <row r="173" spans="12:13" ht="12.75">
      <c r="L173">
        <f>-0.5*0.02</f>
        <v>-0.01</v>
      </c>
      <c r="M173">
        <f>S172</f>
        <v>-0.01</v>
      </c>
    </row>
    <row r="175" ht="12.75">
      <c r="P175">
        <v>0.16</v>
      </c>
    </row>
    <row r="176" spans="8:16" ht="12.75">
      <c r="H176">
        <v>0.25</v>
      </c>
      <c r="P176" t="s">
        <v>34</v>
      </c>
    </row>
    <row r="177" spans="8:19" ht="12.75">
      <c r="H177" t="s">
        <v>42</v>
      </c>
      <c r="S177">
        <f>SUM(P178,L185,H179,D168)</f>
        <v>0.5</v>
      </c>
    </row>
    <row r="178" spans="10:17" ht="12.75">
      <c r="J178">
        <f>IF(I179=M173,1,IF(I179=M185,2))</f>
        <v>2</v>
      </c>
      <c r="P178">
        <f>1-0.5</f>
        <v>0.5</v>
      </c>
      <c r="Q178">
        <f>S177</f>
        <v>0.5</v>
      </c>
    </row>
    <row r="179" spans="8:9" ht="12.75">
      <c r="H179">
        <v>0</v>
      </c>
      <c r="I179">
        <f>MAX(M173,M185)</f>
        <v>0.132</v>
      </c>
    </row>
    <row r="180" ht="12.75">
      <c r="P180">
        <v>0.12</v>
      </c>
    </row>
    <row r="181" ht="12.75">
      <c r="P181" t="s">
        <v>36</v>
      </c>
    </row>
    <row r="182" ht="12.75">
      <c r="S182">
        <f>SUM(P183,L185,H179,D168)</f>
        <v>0.30000000000000004</v>
      </c>
    </row>
    <row r="183" spans="12:17" ht="12.75">
      <c r="L183" t="s">
        <v>35</v>
      </c>
      <c r="P183">
        <f>0.8-0.5</f>
        <v>0.30000000000000004</v>
      </c>
      <c r="Q183">
        <f>S182</f>
        <v>0.30000000000000004</v>
      </c>
    </row>
    <row r="185" spans="12:16" ht="12.75">
      <c r="L185">
        <v>0</v>
      </c>
      <c r="M185">
        <f>IF(ABS(1-SUM(P175,P180,P185,P190))&lt;=0.00001,SUM(P175*Q178,P180*Q183,P185*Q188,P190*Q193),NA())</f>
        <v>0.132</v>
      </c>
      <c r="P185">
        <v>0.44</v>
      </c>
    </row>
    <row r="186" ht="12.75">
      <c r="P186" t="s">
        <v>37</v>
      </c>
    </row>
    <row r="187" ht="12.75">
      <c r="S187">
        <f>SUM(P188,L185,H179,D168)</f>
        <v>0.09999999999999998</v>
      </c>
    </row>
    <row r="188" spans="16:17" ht="12.75">
      <c r="P188">
        <f>0.6-0.5</f>
        <v>0.09999999999999998</v>
      </c>
      <c r="Q188">
        <f>S187</f>
        <v>0.09999999999999998</v>
      </c>
    </row>
    <row r="190" ht="12.75">
      <c r="P190">
        <v>0.28</v>
      </c>
    </row>
    <row r="191" ht="12.75">
      <c r="P191" t="s">
        <v>40</v>
      </c>
    </row>
    <row r="192" ht="12.75">
      <c r="S192">
        <f>SUM(P193,L185,H179,D168)</f>
        <v>-0.09999999999999998</v>
      </c>
    </row>
    <row r="193" spans="16:17" ht="12.75">
      <c r="P193">
        <f>0.4-0.5</f>
        <v>-0.09999999999999998</v>
      </c>
      <c r="Q193">
        <f>S192</f>
        <v>-0.09999999999999998</v>
      </c>
    </row>
    <row r="196" ht="12.75">
      <c r="D196" t="s">
        <v>45</v>
      </c>
    </row>
    <row r="197" ht="12.75">
      <c r="S197">
        <f>SUM(D198)</f>
        <v>0</v>
      </c>
    </row>
    <row r="198" spans="4:5" ht="12.75">
      <c r="D198">
        <v>0</v>
      </c>
      <c r="E198">
        <f>S197</f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162"/>
  <sheetViews>
    <sheetView workbookViewId="0" topLeftCell="A137">
      <selection activeCell="A1" sqref="A1:P163"/>
    </sheetView>
  </sheetViews>
  <sheetFormatPr defaultColWidth="9.140625" defaultRowHeight="12.75"/>
  <cols>
    <col min="3" max="3" width="2.57421875" style="0" customWidth="1"/>
    <col min="7" max="7" width="2.57421875" style="0" customWidth="1"/>
    <col min="11" max="11" width="2.421875" style="0" customWidth="1"/>
  </cols>
  <sheetData>
    <row r="4" ht="12.75">
      <c r="M4">
        <f>11/25</f>
        <v>0.44</v>
      </c>
    </row>
    <row r="5" ht="12.75">
      <c r="M5" t="s">
        <v>33</v>
      </c>
    </row>
    <row r="6" ht="12.75">
      <c r="P6">
        <f>SUM(M7,I14,E40,A98)</f>
        <v>0.04400000000000004</v>
      </c>
    </row>
    <row r="7" spans="13:14" ht="12.75">
      <c r="M7">
        <f>1-0.956</f>
        <v>0.04400000000000004</v>
      </c>
      <c r="N7">
        <f>P6</f>
        <v>0.04400000000000004</v>
      </c>
    </row>
    <row r="9" ht="12.75">
      <c r="M9">
        <v>0.36</v>
      </c>
    </row>
    <row r="10" ht="12.75">
      <c r="M10" t="s">
        <v>38</v>
      </c>
    </row>
    <row r="11" ht="12.75">
      <c r="P11">
        <f>SUM(M12,I14,E40,A98)</f>
        <v>0.14500000000000002</v>
      </c>
    </row>
    <row r="12" spans="9:14" ht="12.75">
      <c r="I12" t="s">
        <v>39</v>
      </c>
      <c r="M12">
        <f>1-0.855</f>
        <v>0.14500000000000002</v>
      </c>
      <c r="N12">
        <f>P11</f>
        <v>0.14500000000000002</v>
      </c>
    </row>
    <row r="14" spans="9:13" ht="12.75">
      <c r="I14">
        <v>0</v>
      </c>
      <c r="J14">
        <f>IF(ABS(1-SUM(M4,M9,M14,M19))&lt;=0.00001,SUM(M4*N7,M9*N12,M14*N17,M19*N22),NA())</f>
        <v>0.14504000000000003</v>
      </c>
      <c r="M14">
        <v>0.12</v>
      </c>
    </row>
    <row r="15" ht="12.75">
      <c r="M15" t="s">
        <v>41</v>
      </c>
    </row>
    <row r="16" ht="12.75">
      <c r="P16">
        <f>SUM(M17,I14,E40,A98)</f>
        <v>0.279</v>
      </c>
    </row>
    <row r="17" spans="13:14" ht="12.75">
      <c r="M17">
        <f>1-0.721</f>
        <v>0.279</v>
      </c>
      <c r="N17">
        <f>P16</f>
        <v>0.279</v>
      </c>
    </row>
    <row r="19" ht="12.75">
      <c r="M19">
        <v>0.08</v>
      </c>
    </row>
    <row r="20" ht="12.75">
      <c r="M20" t="s">
        <v>42</v>
      </c>
    </row>
    <row r="21" ht="12.75">
      <c r="P21">
        <f>SUM(M22,I14,E40,A98)</f>
        <v>0.5</v>
      </c>
    </row>
    <row r="22" spans="13:14" ht="12.75">
      <c r="M22">
        <f>1-0.5</f>
        <v>0.5</v>
      </c>
      <c r="N22">
        <f>P21</f>
        <v>0.5</v>
      </c>
    </row>
    <row r="24" ht="12.75">
      <c r="M24">
        <f>11/25</f>
        <v>0.44</v>
      </c>
    </row>
    <row r="25" ht="12.75">
      <c r="M25" t="s">
        <v>33</v>
      </c>
    </row>
    <row r="26" ht="12.75">
      <c r="P26">
        <f>SUM(M27,I34,E40,A98)</f>
        <v>0</v>
      </c>
    </row>
    <row r="27" spans="13:14" ht="12.75">
      <c r="M27">
        <v>0</v>
      </c>
      <c r="N27">
        <f>P26</f>
        <v>0</v>
      </c>
    </row>
    <row r="29" ht="12.75">
      <c r="M29">
        <v>0.36</v>
      </c>
    </row>
    <row r="30" ht="12.75">
      <c r="M30" t="s">
        <v>38</v>
      </c>
    </row>
    <row r="31" ht="12.75">
      <c r="P31">
        <f>SUM(M32,I34,E40,A98)</f>
        <v>0</v>
      </c>
    </row>
    <row r="32" spans="9:14" ht="12.75">
      <c r="I32" t="s">
        <v>43</v>
      </c>
      <c r="M32">
        <v>0</v>
      </c>
      <c r="N32">
        <f>P31</f>
        <v>0</v>
      </c>
    </row>
    <row r="34" spans="9:13" ht="12.75">
      <c r="I34">
        <v>0</v>
      </c>
      <c r="J34">
        <f>IF(ABS(1-SUM(M24,M29,M34,M39))&lt;=0.00001,SUM(M24*N27,M29*N32,M34*N37,M39*N42),NA())</f>
        <v>0.07348</v>
      </c>
      <c r="M34">
        <v>0.12</v>
      </c>
    </row>
    <row r="35" ht="12.75">
      <c r="M35" t="s">
        <v>41</v>
      </c>
    </row>
    <row r="36" ht="12.75">
      <c r="P36">
        <f>SUM(M37,I34,E40,A98)</f>
        <v>0.279</v>
      </c>
    </row>
    <row r="37" spans="5:14" ht="12.75">
      <c r="E37">
        <v>0.5</v>
      </c>
      <c r="M37">
        <f>1-0.721</f>
        <v>0.279</v>
      </c>
      <c r="N37">
        <f>P36</f>
        <v>0.279</v>
      </c>
    </row>
    <row r="38" ht="12.75">
      <c r="E38" t="s">
        <v>46</v>
      </c>
    </row>
    <row r="39" spans="7:13" ht="12.75">
      <c r="G39">
        <f>IF(F40=J14,1,IF(F40=J34,2,IF(F40=J54,3,IF(F40=J67,4))))</f>
        <v>1</v>
      </c>
      <c r="M39">
        <v>0.08</v>
      </c>
    </row>
    <row r="40" spans="5:13" ht="12.75">
      <c r="E40">
        <v>0</v>
      </c>
      <c r="F40">
        <f>MAX(J14,J34,J54,J67)</f>
        <v>0.14504000000000003</v>
      </c>
      <c r="M40" t="s">
        <v>42</v>
      </c>
    </row>
    <row r="41" ht="12.75">
      <c r="P41">
        <f>SUM(M42,I34,E40,A98)</f>
        <v>0.5</v>
      </c>
    </row>
    <row r="42" spans="13:14" ht="12.75">
      <c r="M42">
        <f>1-0.5</f>
        <v>0.5</v>
      </c>
      <c r="N42">
        <f>P41</f>
        <v>0.5</v>
      </c>
    </row>
    <row r="44" ht="12.75">
      <c r="M44">
        <f>11/25</f>
        <v>0.44</v>
      </c>
    </row>
    <row r="45" ht="12.75">
      <c r="M45" t="s">
        <v>33</v>
      </c>
    </row>
    <row r="46" ht="12.75">
      <c r="P46">
        <f>SUM(M47,I54,E40,A98)</f>
        <v>0</v>
      </c>
    </row>
    <row r="47" spans="13:14" ht="12.75">
      <c r="M47">
        <v>0</v>
      </c>
      <c r="N47">
        <f>P46</f>
        <v>0</v>
      </c>
    </row>
    <row r="49" ht="12.75">
      <c r="M49">
        <v>0.36</v>
      </c>
    </row>
    <row r="50" ht="12.75">
      <c r="M50" t="s">
        <v>38</v>
      </c>
    </row>
    <row r="51" ht="12.75">
      <c r="P51">
        <f>SUM(M52,I54,E40,A98)</f>
        <v>0</v>
      </c>
    </row>
    <row r="52" spans="9:14" ht="12.75">
      <c r="I52" t="s">
        <v>44</v>
      </c>
      <c r="M52">
        <v>0</v>
      </c>
      <c r="N52">
        <f>P51</f>
        <v>0</v>
      </c>
    </row>
    <row r="54" spans="9:13" ht="12.75">
      <c r="I54">
        <v>0</v>
      </c>
      <c r="J54">
        <f>IF(ABS(1-SUM(M44,M49,M54,M59))&lt;=0.00001,SUM(M44*N47,M49*N52,M54*N57,M59*N62),NA())</f>
        <v>0.04</v>
      </c>
      <c r="M54">
        <v>0.12</v>
      </c>
    </row>
    <row r="55" ht="12.75">
      <c r="M55" t="s">
        <v>41</v>
      </c>
    </row>
    <row r="56" ht="12.75">
      <c r="P56">
        <f>SUM(M57,I54,E40,A98)</f>
        <v>0</v>
      </c>
    </row>
    <row r="57" spans="13:14" ht="12.75">
      <c r="M57">
        <v>0</v>
      </c>
      <c r="N57">
        <f>P56</f>
        <v>0</v>
      </c>
    </row>
    <row r="59" ht="12.75">
      <c r="M59">
        <v>0.08</v>
      </c>
    </row>
    <row r="60" ht="12.75">
      <c r="M60" t="s">
        <v>42</v>
      </c>
    </row>
    <row r="61" ht="12.75">
      <c r="P61">
        <f>SUM(M62,I54,E40,A98)</f>
        <v>0.5</v>
      </c>
    </row>
    <row r="62" spans="13:14" ht="12.75">
      <c r="M62">
        <f>1-0.5</f>
        <v>0.5</v>
      </c>
      <c r="N62">
        <f>P61</f>
        <v>0.5</v>
      </c>
    </row>
    <row r="65" ht="12.75">
      <c r="I65" t="s">
        <v>45</v>
      </c>
    </row>
    <row r="66" ht="12.75">
      <c r="P66">
        <f>SUM(I67,E40,A98)</f>
        <v>0</v>
      </c>
    </row>
    <row r="67" spans="9:10" ht="12.75">
      <c r="I67">
        <v>0</v>
      </c>
      <c r="J67">
        <f>P66</f>
        <v>0</v>
      </c>
    </row>
    <row r="70" ht="12.75">
      <c r="I70" t="s">
        <v>39</v>
      </c>
    </row>
    <row r="71" ht="12.75">
      <c r="P71">
        <f>SUM(I72,E94,A98)</f>
        <v>0</v>
      </c>
    </row>
    <row r="72" spans="9:10" ht="12.75">
      <c r="I72">
        <v>0</v>
      </c>
      <c r="J72">
        <f>P71</f>
        <v>0</v>
      </c>
    </row>
    <row r="74" ht="12.75">
      <c r="M74">
        <v>0.13</v>
      </c>
    </row>
    <row r="75" ht="12.75">
      <c r="M75" t="s">
        <v>33</v>
      </c>
    </row>
    <row r="76" ht="12.75">
      <c r="P76">
        <f>SUM(M77,I84,E94,A98)</f>
        <v>0</v>
      </c>
    </row>
    <row r="77" spans="13:14" ht="12.75">
      <c r="M77">
        <v>0</v>
      </c>
      <c r="N77">
        <f>P76</f>
        <v>0</v>
      </c>
    </row>
    <row r="79" ht="12.75">
      <c r="M79">
        <v>0.27</v>
      </c>
    </row>
    <row r="80" ht="12.75">
      <c r="M80" t="s">
        <v>38</v>
      </c>
    </row>
    <row r="81" ht="12.75">
      <c r="P81">
        <f>SUM(M82,I84,E94,A98)</f>
        <v>0</v>
      </c>
    </row>
    <row r="82" spans="9:14" ht="12.75">
      <c r="I82" t="s">
        <v>43</v>
      </c>
      <c r="M82">
        <v>0</v>
      </c>
      <c r="N82">
        <f>P81</f>
        <v>0</v>
      </c>
    </row>
    <row r="84" spans="9:13" ht="12.75">
      <c r="I84">
        <v>0</v>
      </c>
      <c r="J84">
        <f>IF(ABS(1-SUM(M74,M79,M84,M89))&lt;=0.00001,SUM(M74*N77,M79*N82,M84*N87,M89*N92),NA())</f>
        <v>0.09160000000000004</v>
      </c>
      <c r="M84">
        <v>0.4</v>
      </c>
    </row>
    <row r="85" ht="12.75">
      <c r="M85" t="s">
        <v>41</v>
      </c>
    </row>
    <row r="86" ht="12.75">
      <c r="P86">
        <f>SUM(M87,I84,E94,A98)</f>
        <v>0.07900000000000007</v>
      </c>
    </row>
    <row r="87" spans="13:14" ht="12.75">
      <c r="M87">
        <f>0.8-0.721</f>
        <v>0.07900000000000007</v>
      </c>
      <c r="N87">
        <f>P86</f>
        <v>0.07900000000000007</v>
      </c>
    </row>
    <row r="89" ht="12.75">
      <c r="M89">
        <v>0.2</v>
      </c>
    </row>
    <row r="90" ht="12.75">
      <c r="M90" t="s">
        <v>42</v>
      </c>
    </row>
    <row r="91" spans="5:16" ht="12.75">
      <c r="E91">
        <v>0.15</v>
      </c>
      <c r="P91">
        <f>SUM(M92,I84,E94,A98)</f>
        <v>0.30000000000000004</v>
      </c>
    </row>
    <row r="92" spans="5:14" ht="12.75">
      <c r="E92" t="s">
        <v>47</v>
      </c>
      <c r="M92">
        <f>0.8-0.5</f>
        <v>0.30000000000000004</v>
      </c>
      <c r="N92">
        <f>P91</f>
        <v>0.30000000000000004</v>
      </c>
    </row>
    <row r="93" ht="12.75">
      <c r="G93">
        <f>IF(F94=J72,1,IF(F94=J84,2,IF(F94=J104,3,IF(F94=J117,4))))</f>
        <v>2</v>
      </c>
    </row>
    <row r="94" spans="5:13" ht="12.75">
      <c r="E94">
        <v>0</v>
      </c>
      <c r="F94">
        <f>MAX(J72,J84,J104,J117)</f>
        <v>0.09160000000000004</v>
      </c>
      <c r="M94">
        <v>0.13</v>
      </c>
    </row>
    <row r="95" ht="12.75">
      <c r="M95" t="s">
        <v>33</v>
      </c>
    </row>
    <row r="96" spans="1:16" ht="12.75">
      <c r="A96" t="s">
        <v>48</v>
      </c>
      <c r="P96">
        <f>SUM(M97,I104,E94,A98)</f>
        <v>0</v>
      </c>
    </row>
    <row r="97" spans="13:14" ht="12.75">
      <c r="M97">
        <v>0</v>
      </c>
      <c r="N97">
        <f>P96</f>
        <v>0</v>
      </c>
    </row>
    <row r="98" spans="1:2" ht="12.75">
      <c r="A98">
        <v>0</v>
      </c>
      <c r="B98">
        <f>IF(ABS(1-SUM(E37,E91,E134,E154))&lt;=0.00001,SUM(E37*F40,E91*F94,E134*F137,E154*F157),NA())</f>
        <v>0.09726000000000001</v>
      </c>
    </row>
    <row r="99" ht="12.75">
      <c r="M99">
        <v>0.27</v>
      </c>
    </row>
    <row r="100" ht="12.75">
      <c r="M100" t="s">
        <v>38</v>
      </c>
    </row>
    <row r="101" ht="12.75">
      <c r="P101">
        <f>SUM(M102,I104,E94,A98)</f>
        <v>0</v>
      </c>
    </row>
    <row r="102" spans="9:14" ht="12.75">
      <c r="I102" t="s">
        <v>44</v>
      </c>
      <c r="M102">
        <v>0</v>
      </c>
      <c r="N102">
        <f>P101</f>
        <v>0</v>
      </c>
    </row>
    <row r="104" spans="9:13" ht="12.75">
      <c r="I104">
        <v>0</v>
      </c>
      <c r="J104">
        <f>IF(ABS(1-SUM(M94,M99,M104,M109))&lt;=0.00001,SUM(M94*N97,M99*N102,M104*N107,M109*N112),NA())</f>
        <v>0.06000000000000001</v>
      </c>
      <c r="M104">
        <v>0.4</v>
      </c>
    </row>
    <row r="105" ht="12.75">
      <c r="M105" t="s">
        <v>41</v>
      </c>
    </row>
    <row r="106" ht="12.75">
      <c r="P106">
        <f>SUM(M107,I104,E94,A98)</f>
        <v>0</v>
      </c>
    </row>
    <row r="107" spans="13:14" ht="12.75">
      <c r="M107">
        <v>0</v>
      </c>
      <c r="N107">
        <f>P106</f>
        <v>0</v>
      </c>
    </row>
    <row r="109" ht="12.75">
      <c r="M109">
        <v>0.2</v>
      </c>
    </row>
    <row r="110" ht="12.75">
      <c r="M110" t="s">
        <v>42</v>
      </c>
    </row>
    <row r="111" ht="12.75">
      <c r="P111">
        <f>SUM(M112,I104,E94,A98)</f>
        <v>0.30000000000000004</v>
      </c>
    </row>
    <row r="112" spans="13:14" ht="12.75">
      <c r="M112">
        <f>0.8-0.5</f>
        <v>0.30000000000000004</v>
      </c>
      <c r="N112">
        <f>P111</f>
        <v>0.30000000000000004</v>
      </c>
    </row>
    <row r="115" ht="12.75">
      <c r="I115" t="s">
        <v>45</v>
      </c>
    </row>
    <row r="116" ht="12.75">
      <c r="P116">
        <f>SUM(I117,E94,A98)</f>
        <v>0</v>
      </c>
    </row>
    <row r="117" spans="9:10" ht="12.75">
      <c r="I117">
        <v>0</v>
      </c>
      <c r="J117">
        <f>P116</f>
        <v>0</v>
      </c>
    </row>
    <row r="120" ht="12.75">
      <c r="I120" t="s">
        <v>39</v>
      </c>
    </row>
    <row r="121" ht="12.75">
      <c r="P121">
        <f>SUM(I122,E137,A98)</f>
        <v>0</v>
      </c>
    </row>
    <row r="122" spans="9:10" ht="12.75">
      <c r="I122">
        <v>0</v>
      </c>
      <c r="J122">
        <f>P121</f>
        <v>0</v>
      </c>
    </row>
    <row r="125" ht="12.75">
      <c r="I125" t="s">
        <v>43</v>
      </c>
    </row>
    <row r="126" ht="12.75">
      <c r="P126">
        <f>SUM(I127,E137,A98)</f>
        <v>0</v>
      </c>
    </row>
    <row r="127" spans="9:10" ht="12.75">
      <c r="I127">
        <v>0</v>
      </c>
      <c r="J127">
        <f>P126</f>
        <v>0</v>
      </c>
    </row>
    <row r="129" ht="12.75">
      <c r="M129">
        <v>0.05</v>
      </c>
    </row>
    <row r="130" ht="12.75">
      <c r="M130" t="s">
        <v>33</v>
      </c>
    </row>
    <row r="131" ht="12.75">
      <c r="P131">
        <f>SUM(M132,I139,E137,A98)</f>
        <v>0</v>
      </c>
    </row>
    <row r="132" spans="13:14" ht="12.75">
      <c r="M132">
        <v>0</v>
      </c>
      <c r="N132">
        <f>P131</f>
        <v>0</v>
      </c>
    </row>
    <row r="134" spans="5:13" ht="12.75">
      <c r="E134">
        <v>0.2</v>
      </c>
      <c r="M134">
        <v>0.1</v>
      </c>
    </row>
    <row r="135" spans="5:13" ht="12.75">
      <c r="E135" t="s">
        <v>49</v>
      </c>
      <c r="M135" t="s">
        <v>38</v>
      </c>
    </row>
    <row r="136" spans="7:16" ht="12.75">
      <c r="G136">
        <f>IF(F137=J122,1,IF(F137=J127,2,IF(F137=J139,3,IF(F137=J152,4))))</f>
        <v>3</v>
      </c>
      <c r="P136">
        <f>SUM(M137,I139,E137,A98)</f>
        <v>0</v>
      </c>
    </row>
    <row r="137" spans="5:14" ht="12.75">
      <c r="E137">
        <v>0</v>
      </c>
      <c r="F137">
        <f>MAX(J122,J127,J139,J152)</f>
        <v>0.05499999999999999</v>
      </c>
      <c r="I137" t="s">
        <v>44</v>
      </c>
      <c r="M137">
        <v>0</v>
      </c>
      <c r="N137">
        <f>P136</f>
        <v>0</v>
      </c>
    </row>
    <row r="139" spans="9:13" ht="12.75">
      <c r="I139">
        <v>0</v>
      </c>
      <c r="J139">
        <f>IF(ABS(1-SUM(M129,M134,M139,M144))&lt;=0.00001,SUM(M129*N132,M134*N137,M139*N142,M144*N147),NA())</f>
        <v>0.05499999999999999</v>
      </c>
      <c r="M139">
        <v>0.3</v>
      </c>
    </row>
    <row r="140" ht="12.75">
      <c r="M140" t="s">
        <v>41</v>
      </c>
    </row>
    <row r="141" ht="12.75">
      <c r="P141">
        <f>SUM(M142,I139,E137,A98)</f>
        <v>0</v>
      </c>
    </row>
    <row r="142" spans="13:14" ht="12.75">
      <c r="M142">
        <v>0</v>
      </c>
      <c r="N142">
        <f>P141</f>
        <v>0</v>
      </c>
    </row>
    <row r="144" ht="12.75">
      <c r="M144">
        <v>0.55</v>
      </c>
    </row>
    <row r="145" ht="12.75">
      <c r="M145" t="s">
        <v>42</v>
      </c>
    </row>
    <row r="146" ht="12.75">
      <c r="P146">
        <f>SUM(M147,I139,E137,A98)</f>
        <v>0.09999999999999998</v>
      </c>
    </row>
    <row r="147" spans="13:14" ht="12.75">
      <c r="M147">
        <f>0.6-0.5</f>
        <v>0.09999999999999998</v>
      </c>
      <c r="N147">
        <f>P146</f>
        <v>0.09999999999999998</v>
      </c>
    </row>
    <row r="150" ht="12.75">
      <c r="I150" t="s">
        <v>45</v>
      </c>
    </row>
    <row r="151" ht="12.75">
      <c r="P151">
        <f>SUM(I152,E137,A98)</f>
        <v>0</v>
      </c>
    </row>
    <row r="152" spans="9:10" ht="12.75">
      <c r="I152">
        <v>0</v>
      </c>
      <c r="J152">
        <f>P151</f>
        <v>0</v>
      </c>
    </row>
    <row r="154" ht="12.75">
      <c r="E154">
        <v>0.15</v>
      </c>
    </row>
    <row r="155" ht="12.75">
      <c r="E155" t="s">
        <v>50</v>
      </c>
    </row>
    <row r="156" ht="12.75">
      <c r="P156">
        <f>SUM(E157,A98)</f>
        <v>0</v>
      </c>
    </row>
    <row r="157" spans="5:6" ht="12.75">
      <c r="E157">
        <v>0</v>
      </c>
      <c r="F157">
        <f>P156</f>
        <v>0</v>
      </c>
    </row>
    <row r="160" ht="12.75">
      <c r="A160" t="s">
        <v>51</v>
      </c>
    </row>
    <row r="161" ht="12.75">
      <c r="P161">
        <f>SUM(A162)</f>
        <v>0.04665</v>
      </c>
    </row>
    <row r="162" spans="1:2" ht="12.75">
      <c r="A162">
        <v>0.04665</v>
      </c>
      <c r="B162">
        <f>P161</f>
        <v>0.04665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Milholland</dc:creator>
  <cp:keywords/>
  <dc:description/>
  <cp:lastModifiedBy>Patrick Milholland</cp:lastModifiedBy>
  <dcterms:created xsi:type="dcterms:W3CDTF">2003-09-24T01:36:42Z</dcterms:created>
  <dcterms:modified xsi:type="dcterms:W3CDTF">2003-09-24T02:17:27Z</dcterms:modified>
  <cp:category/>
  <cp:version/>
  <cp:contentType/>
  <cp:contentStatus/>
</cp:coreProperties>
</file>